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sah\Desktop\"/>
    </mc:Choice>
  </mc:AlternateContent>
  <xr:revisionPtr revIDLastSave="0" documentId="13_ncr:4000b_{5535C733-63BB-445F-B69B-F4DC71A67E5D}" xr6:coauthVersionLast="36" xr6:coauthVersionMax="36" xr10:uidLastSave="{00000000-0000-0000-0000-000000000000}"/>
  <bookViews>
    <workbookView xWindow="120" yWindow="120" windowWidth="15080" windowHeight="8030" activeTab="3"/>
  </bookViews>
  <sheets>
    <sheet name="はじめに" sheetId="8" r:id="rId1"/>
    <sheet name="設問シート" sheetId="1" r:id="rId2"/>
    <sheet name="結果シート" sheetId="2" r:id="rId3"/>
    <sheet name="レメディ一覧リスト" sheetId="9" r:id="rId4"/>
  </sheets>
  <definedNames>
    <definedName name="_xlnm.Print_Area" localSheetId="0">はじめに!$A$1:$G$53</definedName>
    <definedName name="_xlnm.Print_Area" localSheetId="3">レメディ一覧リスト!$A$1:$E$74</definedName>
    <definedName name="_xlnm.Print_Area" localSheetId="2">結果シート!$A$1:$G$136</definedName>
    <definedName name="_xlnm.Print_Area" localSheetId="1">設問シート!$A$1:$D$55</definedName>
    <definedName name="tax">0.05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7" i="2" l="1"/>
  <c r="A55" i="2"/>
  <c r="A53" i="2"/>
  <c r="D2" i="1"/>
  <c r="G1" i="2" s="1"/>
  <c r="A1" i="8"/>
  <c r="B10" i="2"/>
  <c r="B9" i="2"/>
  <c r="B8" i="2"/>
  <c r="B7" i="2"/>
  <c r="B6" i="2"/>
  <c r="B11" i="2" s="1"/>
  <c r="A1" i="2"/>
  <c r="A54" i="2"/>
  <c r="B25" i="2" l="1"/>
  <c r="B22" i="2"/>
  <c r="G22" i="2"/>
  <c r="B20" i="2"/>
  <c r="F29" i="2"/>
  <c r="G28" i="2"/>
  <c r="F39" i="2"/>
  <c r="F33" i="2"/>
  <c r="F31" i="2"/>
  <c r="B51" i="2"/>
  <c r="G20" i="2"/>
  <c r="B50" i="2"/>
  <c r="B30" i="2"/>
  <c r="G17" i="2"/>
  <c r="B29" i="2"/>
  <c r="F19" i="2"/>
  <c r="F49" i="2"/>
  <c r="G37" i="2"/>
  <c r="F32" i="2"/>
  <c r="G24" i="2"/>
  <c r="B43" i="2"/>
  <c r="F30" i="2"/>
  <c r="F36" i="2"/>
  <c r="B36" i="2"/>
  <c r="F35" i="2"/>
  <c r="F48" i="2"/>
  <c r="F34" i="2"/>
  <c r="F22" i="2"/>
  <c r="F37" i="2"/>
  <c r="B41" i="2"/>
  <c r="F20" i="2"/>
  <c r="B27" i="2"/>
  <c r="F44" i="2"/>
  <c r="F27" i="2"/>
  <c r="F46" i="2"/>
  <c r="G26" i="2"/>
  <c r="G41" i="2"/>
  <c r="B49" i="2"/>
  <c r="B48" i="2"/>
  <c r="B35" i="2"/>
  <c r="A36" i="2"/>
  <c r="G18" i="2"/>
  <c r="B42" i="2"/>
  <c r="B28" i="2"/>
  <c r="F52" i="2"/>
  <c r="B38" i="2"/>
  <c r="G44" i="2"/>
  <c r="B24" i="2"/>
  <c r="F38" i="2"/>
  <c r="B17" i="2"/>
  <c r="B16" i="2"/>
  <c r="F21" i="2"/>
  <c r="F47" i="2"/>
  <c r="B32" i="2"/>
  <c r="B31" i="2"/>
  <c r="F51" i="2"/>
  <c r="G38" i="2"/>
  <c r="F50" i="2"/>
  <c r="B52" i="2"/>
  <c r="B40" i="2"/>
  <c r="G23" i="2"/>
  <c r="B39" i="2"/>
  <c r="B34" i="2"/>
  <c r="A16" i="2"/>
  <c r="B33" i="2"/>
  <c r="B19" i="2"/>
  <c r="F40" i="2"/>
  <c r="B18" i="2"/>
  <c r="A43" i="2"/>
  <c r="A19" i="2"/>
  <c r="B47" i="2"/>
  <c r="F45" i="2"/>
  <c r="B46" i="2"/>
  <c r="B21" i="2"/>
  <c r="G25" i="2"/>
  <c r="B26" i="2"/>
  <c r="G42" i="2"/>
  <c r="A27" i="2"/>
  <c r="B37" i="2"/>
  <c r="B23" i="2"/>
  <c r="G39" i="2"/>
  <c r="G21" i="2"/>
  <c r="B45" i="2"/>
  <c r="B44" i="2"/>
  <c r="F16" i="2"/>
  <c r="F43" i="2"/>
  <c r="F28" i="2"/>
  <c r="G40" i="2"/>
</calcChain>
</file>

<file path=xl/sharedStrings.xml><?xml version="1.0" encoding="utf-8"?>
<sst xmlns="http://schemas.openxmlformats.org/spreadsheetml/2006/main" count="277" uniqueCount="223">
  <si>
    <t>たとえ小さな不平でもその人を信頼できなくなるほうですか？</t>
    <rPh sb="3" eb="4">
      <t>チイ</t>
    </rPh>
    <rPh sb="6" eb="8">
      <t>フヘイ</t>
    </rPh>
    <rPh sb="12" eb="13">
      <t>ヒト</t>
    </rPh>
    <rPh sb="14" eb="16">
      <t>シンライ</t>
    </rPh>
    <phoneticPr fontId="1"/>
  </si>
  <si>
    <t>思わず言ってしまってから、しまったと思うことがよくありますか？</t>
    <rPh sb="0" eb="1">
      <t>オモ</t>
    </rPh>
    <rPh sb="3" eb="4">
      <t>イ</t>
    </rPh>
    <rPh sb="18" eb="19">
      <t>オモ</t>
    </rPh>
    <phoneticPr fontId="1"/>
  </si>
  <si>
    <t>自分は、わがままだと思うことがよくありますか？</t>
    <rPh sb="0" eb="2">
      <t>ジブン</t>
    </rPh>
    <rPh sb="10" eb="11">
      <t>オモ</t>
    </rPh>
    <phoneticPr fontId="1"/>
  </si>
  <si>
    <t>待ち合わせ時間にはいつも早めに着くようにしていますか？</t>
    <rPh sb="0" eb="1">
      <t>マ</t>
    </rPh>
    <rPh sb="2" eb="3">
      <t>ア</t>
    </rPh>
    <rPh sb="5" eb="7">
      <t>ジカン</t>
    </rPh>
    <rPh sb="12" eb="13">
      <t>ハヤ</t>
    </rPh>
    <rPh sb="15" eb="16">
      <t>ツ</t>
    </rPh>
    <phoneticPr fontId="1"/>
  </si>
  <si>
    <t>困っている人から頼まれると身につまされて断れないほうですか？</t>
    <rPh sb="0" eb="1">
      <t>コマ</t>
    </rPh>
    <rPh sb="5" eb="6">
      <t>ヒト</t>
    </rPh>
    <rPh sb="8" eb="9">
      <t>タノ</t>
    </rPh>
    <rPh sb="13" eb="14">
      <t>ミ</t>
    </rPh>
    <rPh sb="20" eb="21">
      <t>コトワ</t>
    </rPh>
    <phoneticPr fontId="1"/>
  </si>
  <si>
    <t>あまり迷わず素早く決断できる方ですか？</t>
    <rPh sb="3" eb="4">
      <t>マヨ</t>
    </rPh>
    <rPh sb="6" eb="8">
      <t>スバヤ</t>
    </rPh>
    <rPh sb="9" eb="11">
      <t>ケツダン</t>
    </rPh>
    <rPh sb="14" eb="15">
      <t>ホウ</t>
    </rPh>
    <phoneticPr fontId="1"/>
  </si>
  <si>
    <t>思っていることを口に出しにくい方ですか？</t>
    <rPh sb="0" eb="1">
      <t>オモ</t>
    </rPh>
    <rPh sb="8" eb="9">
      <t>クチ</t>
    </rPh>
    <rPh sb="10" eb="11">
      <t>ダ</t>
    </rPh>
    <rPh sb="15" eb="16">
      <t>ホウ</t>
    </rPh>
    <phoneticPr fontId="1"/>
  </si>
  <si>
    <t>損か得か結果を考えて行動するほうですか？</t>
    <rPh sb="0" eb="1">
      <t>ソン</t>
    </rPh>
    <rPh sb="2" eb="3">
      <t>トク</t>
    </rPh>
    <rPh sb="4" eb="6">
      <t>ケッカ</t>
    </rPh>
    <rPh sb="7" eb="8">
      <t>カンガ</t>
    </rPh>
    <rPh sb="10" eb="12">
      <t>コウドウ</t>
    </rPh>
    <phoneticPr fontId="1"/>
  </si>
  <si>
    <t>段取りをして能率的に仕事を片付けるほうですか？</t>
    <rPh sb="0" eb="2">
      <t>ダンド</t>
    </rPh>
    <rPh sb="6" eb="9">
      <t>ノウリツテキ</t>
    </rPh>
    <rPh sb="10" eb="12">
      <t>シゴト</t>
    </rPh>
    <rPh sb="13" eb="15">
      <t>カタヅ</t>
    </rPh>
    <phoneticPr fontId="1"/>
  </si>
  <si>
    <t>ボランティア活動に参加するのは好きなほうですか</t>
    <rPh sb="6" eb="8">
      <t>カツドウ</t>
    </rPh>
    <rPh sb="9" eb="11">
      <t>サンカ</t>
    </rPh>
    <rPh sb="15" eb="16">
      <t>ス</t>
    </rPh>
    <phoneticPr fontId="1"/>
  </si>
  <si>
    <t>規則や道徳は守らなければならないと強く思いますか？</t>
    <rPh sb="0" eb="2">
      <t>キソク</t>
    </rPh>
    <rPh sb="3" eb="5">
      <t>ドウトク</t>
    </rPh>
    <rPh sb="6" eb="7">
      <t>マモ</t>
    </rPh>
    <rPh sb="17" eb="18">
      <t>ツヨ</t>
    </rPh>
    <rPh sb="19" eb="20">
      <t>オモ</t>
    </rPh>
    <phoneticPr fontId="1"/>
  </si>
  <si>
    <t>ここは自分さえ我慢すればよいと思うことがよくありますか？</t>
    <rPh sb="3" eb="5">
      <t>ジブン</t>
    </rPh>
    <rPh sb="7" eb="9">
      <t>ガマン</t>
    </rPh>
    <rPh sb="15" eb="16">
      <t>オモ</t>
    </rPh>
    <phoneticPr fontId="1"/>
  </si>
  <si>
    <t>面白ことにはついついハメをはずすことがよくありますか？</t>
    <rPh sb="0" eb="2">
      <t>オモシロ</t>
    </rPh>
    <phoneticPr fontId="1"/>
  </si>
  <si>
    <t>責任感のない人は嫌いですか？</t>
    <rPh sb="0" eb="3">
      <t>セキニンカン</t>
    </rPh>
    <rPh sb="6" eb="7">
      <t>ヒト</t>
    </rPh>
    <rPh sb="8" eb="9">
      <t>キラ</t>
    </rPh>
    <phoneticPr fontId="1"/>
  </si>
  <si>
    <t>家事は好きなほうですか？</t>
    <rPh sb="0" eb="2">
      <t>カジ</t>
    </rPh>
    <rPh sb="3" eb="4">
      <t>ス</t>
    </rPh>
    <phoneticPr fontId="1"/>
  </si>
  <si>
    <t>欲しい物があるといつまでも気になり買ってしまいますか？</t>
    <rPh sb="0" eb="1">
      <t>ホ</t>
    </rPh>
    <rPh sb="3" eb="4">
      <t>モノ</t>
    </rPh>
    <rPh sb="13" eb="14">
      <t>キ</t>
    </rPh>
    <rPh sb="17" eb="18">
      <t>カ</t>
    </rPh>
    <phoneticPr fontId="1"/>
  </si>
  <si>
    <t>人に嫌われないように行動するほうですか？</t>
    <rPh sb="0" eb="1">
      <t>ヒト</t>
    </rPh>
    <rPh sb="2" eb="3">
      <t>キラ</t>
    </rPh>
    <rPh sb="10" eb="12">
      <t>コウドウ</t>
    </rPh>
    <phoneticPr fontId="1"/>
  </si>
  <si>
    <t>“すごい”や“かわいい”などの流行語や感嘆詞をよく使いますか？</t>
    <rPh sb="15" eb="18">
      <t>リュウコウゴ</t>
    </rPh>
    <rPh sb="19" eb="22">
      <t>カンタンシ</t>
    </rPh>
    <rPh sb="25" eb="26">
      <t>ツカ</t>
    </rPh>
    <phoneticPr fontId="1"/>
  </si>
  <si>
    <t>人の期待に応えたいためにいやでも努力しますか？</t>
    <rPh sb="0" eb="1">
      <t>ヒト</t>
    </rPh>
    <rPh sb="2" eb="4">
      <t>キタイ</t>
    </rPh>
    <rPh sb="5" eb="6">
      <t>コタ</t>
    </rPh>
    <rPh sb="16" eb="18">
      <t>ドリョク</t>
    </rPh>
    <phoneticPr fontId="1"/>
  </si>
  <si>
    <t>自分がやってはじめて他人に望むほうですか？</t>
    <rPh sb="0" eb="2">
      <t>ジブン</t>
    </rPh>
    <rPh sb="10" eb="12">
      <t>タニン</t>
    </rPh>
    <rPh sb="13" eb="14">
      <t>ノゾ</t>
    </rPh>
    <phoneticPr fontId="1"/>
  </si>
  <si>
    <t>他人に対して手紙や電話で励ましてあげたくなることがよくありますか？</t>
    <rPh sb="0" eb="2">
      <t>タニン</t>
    </rPh>
    <rPh sb="3" eb="4">
      <t>タイ</t>
    </rPh>
    <rPh sb="6" eb="8">
      <t>テガミ</t>
    </rPh>
    <rPh sb="9" eb="11">
      <t>デンワ</t>
    </rPh>
    <rPh sb="12" eb="13">
      <t>ハゲ</t>
    </rPh>
    <phoneticPr fontId="1"/>
  </si>
  <si>
    <t>理想、博愛、平等のことなどを考えそのため役立ちたいですか？</t>
    <rPh sb="0" eb="2">
      <t>リソウ</t>
    </rPh>
    <rPh sb="3" eb="5">
      <t>ハクアイ</t>
    </rPh>
    <rPh sb="6" eb="8">
      <t>ビョウドウ</t>
    </rPh>
    <rPh sb="14" eb="15">
      <t>カンガ</t>
    </rPh>
    <rPh sb="20" eb="22">
      <t>ヤクダ</t>
    </rPh>
    <phoneticPr fontId="1"/>
  </si>
  <si>
    <t>人の長所を見つけると褒めますか？</t>
    <rPh sb="0" eb="1">
      <t>ヒト</t>
    </rPh>
    <rPh sb="2" eb="4">
      <t>チョウショ</t>
    </rPh>
    <rPh sb="5" eb="6">
      <t>ミ</t>
    </rPh>
    <rPh sb="10" eb="11">
      <t>ホ</t>
    </rPh>
    <phoneticPr fontId="1"/>
  </si>
  <si>
    <t>～すべき、～ねばならないなどの言葉をよく使いますか？</t>
    <rPh sb="15" eb="17">
      <t>コトバ</t>
    </rPh>
    <rPh sb="20" eb="21">
      <t>ツカ</t>
    </rPh>
    <phoneticPr fontId="1"/>
  </si>
  <si>
    <t>珍しいことや面白そうなことはもっと聞いたり体験したいほうですか？</t>
    <rPh sb="0" eb="1">
      <t>メズラ</t>
    </rPh>
    <rPh sb="6" eb="8">
      <t>オモシロ</t>
    </rPh>
    <rPh sb="17" eb="18">
      <t>キ</t>
    </rPh>
    <rPh sb="21" eb="23">
      <t>タイケン</t>
    </rPh>
    <phoneticPr fontId="1"/>
  </si>
  <si>
    <t>ルーズで横着な人は嫌いで批判するほうですか？</t>
    <rPh sb="4" eb="6">
      <t>オウチャク</t>
    </rPh>
    <rPh sb="7" eb="8">
      <t>ヒト</t>
    </rPh>
    <rPh sb="9" eb="10">
      <t>キラ</t>
    </rPh>
    <rPh sb="12" eb="14">
      <t>ヒハン</t>
    </rPh>
    <phoneticPr fontId="1"/>
  </si>
  <si>
    <t>感情的な会話は少ないほうですか？</t>
    <rPh sb="0" eb="3">
      <t>カンジョウテキ</t>
    </rPh>
    <rPh sb="4" eb="6">
      <t>カイワ</t>
    </rPh>
    <rPh sb="7" eb="8">
      <t>スク</t>
    </rPh>
    <phoneticPr fontId="1"/>
  </si>
  <si>
    <t>聞かれたときに感情的言葉は避け出来るだけ論理的に話すほうですか？</t>
    <rPh sb="0" eb="1">
      <t>キ</t>
    </rPh>
    <rPh sb="7" eb="10">
      <t>カンジョウテキ</t>
    </rPh>
    <rPh sb="10" eb="12">
      <t>コトバ</t>
    </rPh>
    <rPh sb="13" eb="14">
      <t>サ</t>
    </rPh>
    <rPh sb="15" eb="17">
      <t>デキ</t>
    </rPh>
    <rPh sb="20" eb="23">
      <t>ロンリテキ</t>
    </rPh>
    <rPh sb="24" eb="25">
      <t>ハナ</t>
    </rPh>
    <phoneticPr fontId="1"/>
  </si>
  <si>
    <t>杓子定規は嫌いで融通を利かせるほうですか？</t>
    <rPh sb="0" eb="4">
      <t>シャクシジョウギ</t>
    </rPh>
    <rPh sb="5" eb="6">
      <t>キラ</t>
    </rPh>
    <rPh sb="8" eb="10">
      <t>ユウズウ</t>
    </rPh>
    <rPh sb="11" eb="12">
      <t>キ</t>
    </rPh>
    <phoneticPr fontId="1"/>
  </si>
  <si>
    <t>我慢して妥協するほうですか？</t>
    <rPh sb="0" eb="2">
      <t>ガマン</t>
    </rPh>
    <rPh sb="4" eb="6">
      <t>ダキョウ</t>
    </rPh>
    <phoneticPr fontId="1"/>
  </si>
  <si>
    <t>直感で判断し、行動するほうですか？</t>
    <rPh sb="0" eb="2">
      <t>チョッカン</t>
    </rPh>
    <rPh sb="3" eb="5">
      <t>ハンダン</t>
    </rPh>
    <rPh sb="7" eb="9">
      <t>コウドウ</t>
    </rPh>
    <phoneticPr fontId="1"/>
  </si>
  <si>
    <t>子供や部下には厳しい指導をするほうですか？</t>
    <rPh sb="0" eb="2">
      <t>コドモ</t>
    </rPh>
    <rPh sb="3" eb="5">
      <t>ブカ</t>
    </rPh>
    <rPh sb="7" eb="8">
      <t>キビ</t>
    </rPh>
    <rPh sb="10" eb="12">
      <t>シドウ</t>
    </rPh>
    <phoneticPr fontId="1"/>
  </si>
  <si>
    <t>よく考えてから返事をしたいほうですか？</t>
    <rPh sb="2" eb="3">
      <t>カンガ</t>
    </rPh>
    <rPh sb="7" eb="9">
      <t>ヘンジ</t>
    </rPh>
    <phoneticPr fontId="1"/>
  </si>
  <si>
    <t>にぎやかな場所よりも静かなところの方が好きですか？</t>
    <rPh sb="5" eb="7">
      <t>バショ</t>
    </rPh>
    <rPh sb="10" eb="11">
      <t>シズ</t>
    </rPh>
    <rPh sb="17" eb="18">
      <t>ホウ</t>
    </rPh>
    <rPh sb="19" eb="20">
      <t>ス</t>
    </rPh>
    <phoneticPr fontId="1"/>
  </si>
  <si>
    <t>人の失敗は許すほうですか？</t>
    <rPh sb="0" eb="1">
      <t>ヒト</t>
    </rPh>
    <rPh sb="2" eb="4">
      <t>シッパイ</t>
    </rPh>
    <rPh sb="5" eb="6">
      <t>ユル</t>
    </rPh>
    <phoneticPr fontId="1"/>
  </si>
  <si>
    <t>好きなことならばどこまでもやってしまいますか？</t>
    <rPh sb="0" eb="1">
      <t>ス</t>
    </rPh>
    <phoneticPr fontId="1"/>
  </si>
  <si>
    <t>面倒見がよいとよく言われるほうですか？</t>
    <rPh sb="0" eb="3">
      <t>メンドウミ</t>
    </rPh>
    <rPh sb="9" eb="10">
      <t>イ</t>
    </rPh>
    <phoneticPr fontId="1"/>
  </si>
  <si>
    <t>他の人の表現や考え方が気になるほうですか？</t>
    <rPh sb="0" eb="1">
      <t>ホカ</t>
    </rPh>
    <rPh sb="2" eb="3">
      <t>ヒト</t>
    </rPh>
    <rPh sb="4" eb="6">
      <t>ヒョウゲン</t>
    </rPh>
    <rPh sb="7" eb="8">
      <t>カンガ</t>
    </rPh>
    <rPh sb="9" eb="10">
      <t>カタ</t>
    </rPh>
    <rPh sb="11" eb="12">
      <t>キ</t>
    </rPh>
    <phoneticPr fontId="1"/>
  </si>
  <si>
    <t>感情を抑えて表情に出さず我慢するほうですか？</t>
    <rPh sb="0" eb="2">
      <t>カンジョウ</t>
    </rPh>
    <rPh sb="3" eb="4">
      <t>オサ</t>
    </rPh>
    <rPh sb="6" eb="8">
      <t>ヒョウジョウ</t>
    </rPh>
    <rPh sb="9" eb="10">
      <t>ダ</t>
    </rPh>
    <rPh sb="12" eb="14">
      <t>ガマン</t>
    </rPh>
    <phoneticPr fontId="1"/>
  </si>
  <si>
    <t>自分らしさがなくなってきているのではと思うほうですか？</t>
    <rPh sb="0" eb="2">
      <t>ジブン</t>
    </rPh>
    <rPh sb="19" eb="20">
      <t>オモ</t>
    </rPh>
    <phoneticPr fontId="1"/>
  </si>
  <si>
    <t>事実や数字で判断するほうですか？</t>
    <rPh sb="0" eb="2">
      <t>ジジツ</t>
    </rPh>
    <rPh sb="3" eb="5">
      <t>スウジ</t>
    </rPh>
    <rPh sb="6" eb="8">
      <t>ハンダン</t>
    </rPh>
    <phoneticPr fontId="1"/>
  </si>
  <si>
    <t>自分の意見や行動に自信がなく、さっと決断できないほうですか？</t>
    <rPh sb="0" eb="2">
      <t>ジブン</t>
    </rPh>
    <rPh sb="3" eb="5">
      <t>イケン</t>
    </rPh>
    <rPh sb="6" eb="8">
      <t>コウドウ</t>
    </rPh>
    <rPh sb="9" eb="11">
      <t>ジシン</t>
    </rPh>
    <rPh sb="18" eb="20">
      <t>ケツダン</t>
    </rPh>
    <phoneticPr fontId="1"/>
  </si>
  <si>
    <t>映画や小説では結構感情移入しますか？</t>
    <rPh sb="0" eb="2">
      <t>エイガ</t>
    </rPh>
    <rPh sb="3" eb="5">
      <t>ショウセツ</t>
    </rPh>
    <rPh sb="7" eb="9">
      <t>ケッコウ</t>
    </rPh>
    <rPh sb="9" eb="11">
      <t>カンジョウ</t>
    </rPh>
    <rPh sb="11" eb="13">
      <t>イニュウ</t>
    </rPh>
    <phoneticPr fontId="1"/>
  </si>
  <si>
    <t>風邪のときなどは無理を避けて休むほうですか？</t>
    <rPh sb="0" eb="2">
      <t>カゼ</t>
    </rPh>
    <rPh sb="8" eb="10">
      <t>ムリ</t>
    </rPh>
    <rPh sb="11" eb="12">
      <t>サ</t>
    </rPh>
    <rPh sb="14" eb="15">
      <t>ヤス</t>
    </rPh>
    <phoneticPr fontId="1"/>
  </si>
  <si>
    <t>「人情」のある話は好きですか？</t>
    <rPh sb="1" eb="3">
      <t>ニンジョウ</t>
    </rPh>
    <rPh sb="7" eb="8">
      <t>ハナシ</t>
    </rPh>
    <rPh sb="9" eb="10">
      <t>ス</t>
    </rPh>
    <phoneticPr fontId="1"/>
  </si>
  <si>
    <t>大勢の場所では目立たず引っ込むほうですか？</t>
    <rPh sb="0" eb="2">
      <t>オオゼイ</t>
    </rPh>
    <rPh sb="3" eb="5">
      <t>バショ</t>
    </rPh>
    <rPh sb="7" eb="9">
      <t>メダ</t>
    </rPh>
    <rPh sb="11" eb="12">
      <t>ヒ</t>
    </rPh>
    <rPh sb="13" eb="14">
      <t>コ</t>
    </rPh>
    <phoneticPr fontId="1"/>
  </si>
  <si>
    <t>現実でも映画などでも涙もろいほうですか？</t>
    <rPh sb="0" eb="2">
      <t>ゲンジツ</t>
    </rPh>
    <rPh sb="4" eb="6">
      <t>エイガ</t>
    </rPh>
    <rPh sb="10" eb="11">
      <t>ナミダ</t>
    </rPh>
    <phoneticPr fontId="1"/>
  </si>
  <si>
    <t>仕切ったり、指示することが結構多いですか？</t>
    <rPh sb="0" eb="2">
      <t>シキ</t>
    </rPh>
    <rPh sb="6" eb="8">
      <t>シジ</t>
    </rPh>
    <rPh sb="13" eb="15">
      <t>ケッコウ</t>
    </rPh>
    <rPh sb="15" eb="16">
      <t>オオ</t>
    </rPh>
    <phoneticPr fontId="1"/>
  </si>
  <si>
    <t>No.</t>
    <phoneticPr fontId="1"/>
  </si>
  <si>
    <t>設問</t>
    <rPh sb="0" eb="2">
      <t>セツモン</t>
    </rPh>
    <phoneticPr fontId="1"/>
  </si>
  <si>
    <t>回答</t>
    <rPh sb="0" eb="2">
      <t>カイトウ</t>
    </rPh>
    <phoneticPr fontId="1"/>
  </si>
  <si>
    <t>バッチフラワー診断チェックシート</t>
    <rPh sb="7" eb="9">
      <t>シンダン</t>
    </rPh>
    <phoneticPr fontId="1"/>
  </si>
  <si>
    <t>合計</t>
    <rPh sb="0" eb="2">
      <t>ゴウケイ</t>
    </rPh>
    <phoneticPr fontId="1"/>
  </si>
  <si>
    <t>お名前</t>
    <rPh sb="1" eb="3">
      <t>ナマエ</t>
    </rPh>
    <phoneticPr fontId="1"/>
  </si>
  <si>
    <t>診断日</t>
    <rPh sb="0" eb="2">
      <t>シンダン</t>
    </rPh>
    <rPh sb="2" eb="3">
      <t>ビ</t>
    </rPh>
    <phoneticPr fontId="1"/>
  </si>
  <si>
    <t>木性</t>
    <rPh sb="0" eb="1">
      <t>モク</t>
    </rPh>
    <rPh sb="1" eb="2">
      <t>セイ</t>
    </rPh>
    <phoneticPr fontId="1"/>
  </si>
  <si>
    <t>火性</t>
    <phoneticPr fontId="1"/>
  </si>
  <si>
    <t>土性</t>
    <phoneticPr fontId="1"/>
  </si>
  <si>
    <t>金性</t>
    <phoneticPr fontId="1"/>
  </si>
  <si>
    <t>水性</t>
    <phoneticPr fontId="1"/>
  </si>
  <si>
    <t>合計</t>
    <rPh sb="0" eb="2">
      <t>ゴウケイ</t>
    </rPh>
    <phoneticPr fontId="1"/>
  </si>
  <si>
    <t>相手を支配したがる</t>
    <rPh sb="0" eb="2">
      <t>アイテ</t>
    </rPh>
    <rPh sb="3" eb="5">
      <t>シハイ</t>
    </rPh>
    <phoneticPr fontId="1"/>
  </si>
  <si>
    <t>自分を押しつけてしまう</t>
    <rPh sb="0" eb="2">
      <t>ジブン</t>
    </rPh>
    <rPh sb="3" eb="4">
      <t>オ</t>
    </rPh>
    <phoneticPr fontId="1"/>
  </si>
  <si>
    <t>理想に押しつぶされそう</t>
    <rPh sb="0" eb="2">
      <t>リソウ</t>
    </rPh>
    <rPh sb="3" eb="4">
      <t>オ</t>
    </rPh>
    <phoneticPr fontId="1"/>
  </si>
  <si>
    <t>愛情欲・独占欲が強い</t>
    <rPh sb="0" eb="2">
      <t>アイジョウ</t>
    </rPh>
    <rPh sb="2" eb="3">
      <t>ヨク</t>
    </rPh>
    <rPh sb="4" eb="6">
      <t>ドクセン</t>
    </rPh>
    <rPh sb="6" eb="7">
      <t>ヨク</t>
    </rPh>
    <rPh sb="8" eb="9">
      <t>ツヨ</t>
    </rPh>
    <phoneticPr fontId="1"/>
  </si>
  <si>
    <t>相手の悪い面が許せない</t>
    <rPh sb="0" eb="2">
      <t>アイテ</t>
    </rPh>
    <rPh sb="3" eb="4">
      <t>ワル</t>
    </rPh>
    <rPh sb="5" eb="6">
      <t>メン</t>
    </rPh>
    <rPh sb="7" eb="8">
      <t>ユル</t>
    </rPh>
    <phoneticPr fontId="1"/>
  </si>
  <si>
    <t>被害者意識を感じている</t>
    <rPh sb="0" eb="3">
      <t>ヒガイシャ</t>
    </rPh>
    <rPh sb="3" eb="5">
      <t>イシキ</t>
    </rPh>
    <rPh sb="6" eb="7">
      <t>カン</t>
    </rPh>
    <phoneticPr fontId="1"/>
  </si>
  <si>
    <t>自己の適性</t>
    <rPh sb="0" eb="2">
      <t>ジコ</t>
    </rPh>
    <rPh sb="3" eb="5">
      <t>テキセイ</t>
    </rPh>
    <phoneticPr fontId="1"/>
  </si>
  <si>
    <t>自責の念にさいなまれる</t>
    <rPh sb="0" eb="2">
      <t>ジセキ</t>
    </rPh>
    <rPh sb="3" eb="4">
      <t>ネン</t>
    </rPh>
    <phoneticPr fontId="1"/>
  </si>
  <si>
    <t>情熱</t>
    <rPh sb="0" eb="2">
      <t>ジョウネツ</t>
    </rPh>
    <phoneticPr fontId="1"/>
  </si>
  <si>
    <t>頑張りすぎて限界</t>
    <rPh sb="0" eb="2">
      <t>ガンバ</t>
    </rPh>
    <rPh sb="6" eb="8">
      <t>ゲンカイ</t>
    </rPh>
    <phoneticPr fontId="1"/>
  </si>
  <si>
    <t>重圧に押しつぶされそう</t>
    <rPh sb="0" eb="2">
      <t>ジュウアツ</t>
    </rPh>
    <rPh sb="3" eb="4">
      <t>オ</t>
    </rPh>
    <phoneticPr fontId="1"/>
  </si>
  <si>
    <t>克服</t>
    <rPh sb="0" eb="2">
      <t>コクフク</t>
    </rPh>
    <phoneticPr fontId="1"/>
  </si>
  <si>
    <t>潔癖症で自己嫌悪ぎみ</t>
    <rPh sb="0" eb="3">
      <t>ケッペキショウ</t>
    </rPh>
    <phoneticPr fontId="1"/>
  </si>
  <si>
    <t>広い視野</t>
    <rPh sb="0" eb="1">
      <t>ヒロ</t>
    </rPh>
    <rPh sb="2" eb="4">
      <t>シヤ</t>
    </rPh>
    <phoneticPr fontId="1"/>
  </si>
  <si>
    <t>安心感</t>
    <rPh sb="0" eb="2">
      <t>アンシン</t>
    </rPh>
    <rPh sb="2" eb="3">
      <t>カン</t>
    </rPh>
    <phoneticPr fontId="1"/>
  </si>
  <si>
    <t>気分転換</t>
    <rPh sb="0" eb="2">
      <t>キブン</t>
    </rPh>
    <rPh sb="2" eb="4">
      <t>テンカン</t>
    </rPh>
    <phoneticPr fontId="1"/>
  </si>
  <si>
    <t>安眠</t>
    <rPh sb="0" eb="2">
      <t>アンミン</t>
    </rPh>
    <phoneticPr fontId="1"/>
  </si>
  <si>
    <t>自信</t>
    <rPh sb="0" eb="2">
      <t>ジシン</t>
    </rPh>
    <phoneticPr fontId="1"/>
  </si>
  <si>
    <t>勇気</t>
    <rPh sb="0" eb="2">
      <t>ユウキ</t>
    </rPh>
    <phoneticPr fontId="1"/>
  </si>
  <si>
    <t>明るさ</t>
    <rPh sb="0" eb="1">
      <t>アカ</t>
    </rPh>
    <phoneticPr fontId="1"/>
  </si>
  <si>
    <t>決意</t>
    <rPh sb="0" eb="2">
      <t>ケツイ</t>
    </rPh>
    <phoneticPr fontId="1"/>
  </si>
  <si>
    <t>好意</t>
    <rPh sb="0" eb="2">
      <t>コウイ</t>
    </rPh>
    <phoneticPr fontId="1"/>
  </si>
  <si>
    <t>受容</t>
    <rPh sb="0" eb="2">
      <t>ジュヨウ</t>
    </rPh>
    <phoneticPr fontId="1"/>
  </si>
  <si>
    <t>寛容</t>
    <rPh sb="0" eb="2">
      <t>カンヨウ</t>
    </rPh>
    <phoneticPr fontId="1"/>
  </si>
  <si>
    <t>今この時</t>
    <rPh sb="0" eb="1">
      <t>イマ</t>
    </rPh>
    <rPh sb="3" eb="4">
      <t>トキ</t>
    </rPh>
    <phoneticPr fontId="1"/>
  </si>
  <si>
    <t>許し</t>
    <rPh sb="0" eb="1">
      <t>ユル</t>
    </rPh>
    <phoneticPr fontId="1"/>
  </si>
  <si>
    <t>手放す</t>
    <rPh sb="0" eb="2">
      <t>テバナ</t>
    </rPh>
    <phoneticPr fontId="1"/>
  </si>
  <si>
    <t>判断力</t>
    <rPh sb="0" eb="3">
      <t>ハンダンリョク</t>
    </rPh>
    <phoneticPr fontId="1"/>
  </si>
  <si>
    <t>自制心</t>
    <rPh sb="0" eb="3">
      <t>ジセイシン</t>
    </rPh>
    <phoneticPr fontId="1"/>
  </si>
  <si>
    <t>自己主張</t>
    <rPh sb="0" eb="2">
      <t>ジコ</t>
    </rPh>
    <rPh sb="2" eb="4">
      <t>シュチョウ</t>
    </rPh>
    <phoneticPr fontId="1"/>
  </si>
  <si>
    <t>指針</t>
    <rPh sb="0" eb="2">
      <t>シシン</t>
    </rPh>
    <phoneticPr fontId="1"/>
  </si>
  <si>
    <t>癒し</t>
    <rPh sb="0" eb="1">
      <t>イヤ</t>
    </rPh>
    <phoneticPr fontId="1"/>
  </si>
  <si>
    <t>決断力</t>
    <rPh sb="0" eb="3">
      <t>ケツダンリョク</t>
    </rPh>
    <phoneticPr fontId="1"/>
  </si>
  <si>
    <t>希望</t>
    <rPh sb="0" eb="2">
      <t>キボウ</t>
    </rPh>
    <phoneticPr fontId="1"/>
  </si>
  <si>
    <t>励まし</t>
    <rPh sb="0" eb="1">
      <t>ハゲ</t>
    </rPh>
    <phoneticPr fontId="1"/>
  </si>
  <si>
    <t>集中力</t>
    <rPh sb="0" eb="3">
      <t>シュウチュウリョク</t>
    </rPh>
    <phoneticPr fontId="1"/>
  </si>
  <si>
    <t>清浄</t>
    <rPh sb="0" eb="2">
      <t>セイジョウ</t>
    </rPh>
    <phoneticPr fontId="1"/>
  </si>
  <si>
    <t>元気・活力</t>
  </si>
  <si>
    <t>心の強さ</t>
    <rPh sb="0" eb="1">
      <t>シン</t>
    </rPh>
    <rPh sb="2" eb="3">
      <t>ツヨ</t>
    </rPh>
    <phoneticPr fontId="1"/>
  </si>
  <si>
    <t>平常心</t>
    <rPh sb="0" eb="3">
      <t>ヘイジョウシン</t>
    </rPh>
    <phoneticPr fontId="1"/>
  </si>
  <si>
    <t>忍耐力</t>
    <rPh sb="0" eb="3">
      <t>ニンタイリョク</t>
    </rPh>
    <phoneticPr fontId="1"/>
  </si>
  <si>
    <t>本心</t>
    <rPh sb="0" eb="2">
      <t>ホンシン</t>
    </rPh>
    <phoneticPr fontId="1"/>
  </si>
  <si>
    <t>安らぎ</t>
    <rPh sb="0" eb="1">
      <t>ヤス</t>
    </rPh>
    <phoneticPr fontId="1"/>
  </si>
  <si>
    <t>改善のキーワード</t>
    <rPh sb="0" eb="2">
      <t>カイゼン</t>
    </rPh>
    <phoneticPr fontId="1"/>
  </si>
  <si>
    <t>レスキューナイト</t>
  </si>
  <si>
    <t>保湿</t>
    <rPh sb="0" eb="2">
      <t>ホシツ</t>
    </rPh>
    <phoneticPr fontId="1"/>
  </si>
  <si>
    <t>◎</t>
    <phoneticPr fontId="1"/>
  </si>
  <si>
    <t>◯</t>
  </si>
  <si>
    <t>眠る前の気がかり</t>
  </si>
  <si>
    <t>◎</t>
  </si>
  <si>
    <t>平静</t>
  </si>
  <si>
    <t>強いストレス</t>
  </si>
  <si>
    <t>お薦め</t>
    <rPh sb="1" eb="2">
      <t>スス</t>
    </rPh>
    <phoneticPr fontId="1"/>
  </si>
  <si>
    <t>売れ筋</t>
    <rPh sb="0" eb="1">
      <t>ウ</t>
    </rPh>
    <rPh sb="2" eb="3">
      <t>スジ</t>
    </rPh>
    <phoneticPr fontId="1"/>
  </si>
  <si>
    <t>こんな時には</t>
    <rPh sb="3" eb="4">
      <t>トキ</t>
    </rPh>
    <phoneticPr fontId="1"/>
  </si>
  <si>
    <t>レメディ</t>
    <phoneticPr fontId="1"/>
  </si>
  <si>
    <t>思いやり</t>
  </si>
  <si>
    <t>「ノー」と言えない</t>
  </si>
  <si>
    <t>新しい状況に馴染みにくい</t>
  </si>
  <si>
    <t>本心を隠し、明るさを装いがち</t>
  </si>
  <si>
    <t>自己中心的</t>
  </si>
  <si>
    <t>自尊心が強い</t>
  </si>
  <si>
    <t>短気で落ち着きがない</t>
  </si>
  <si>
    <t>無力感、何事にも諦めやすい</t>
  </si>
  <si>
    <t>訳もなく憂鬱になる、落ち込む</t>
  </si>
  <si>
    <t>考え過ぎ</t>
  </si>
  <si>
    <t>過去にとらわれ過ぎ</t>
  </si>
  <si>
    <t>せっかち、同じ失敗を繰り返す</t>
  </si>
  <si>
    <t>現実逃避しがち、注意散漫</t>
  </si>
  <si>
    <t>心身共に疲労感</t>
  </si>
  <si>
    <t>決断ができない</t>
  </si>
  <si>
    <t>やる気が出ない、精神的疲労感</t>
  </si>
  <si>
    <t>自分の考えに自信がない</t>
  </si>
  <si>
    <t>優柔不断　落ち着きがない</t>
  </si>
  <si>
    <t>悲観的、諦めが早い</t>
  </si>
  <si>
    <t>落胆しやすい、憂鬱</t>
  </si>
  <si>
    <t>パニックになるような強い恐怖</t>
  </si>
  <si>
    <t>過度な心配</t>
  </si>
  <si>
    <t>具体的な恐れや不安、神経質</t>
  </si>
  <si>
    <t>行動や欲求を抑制できない</t>
  </si>
  <si>
    <t>漠然とした不安や恐れ</t>
  </si>
  <si>
    <t>ポジティブ</t>
    <phoneticPr fontId="1"/>
  </si>
  <si>
    <t>サポート</t>
    <phoneticPr fontId="1"/>
  </si>
  <si>
    <t>なぐさめ</t>
    <phoneticPr fontId="1"/>
  </si>
  <si>
    <t>劣等感を感じている</t>
    <phoneticPr fontId="1"/>
  </si>
  <si>
    <t>くつろぎ</t>
    <phoneticPr fontId="1"/>
  </si>
  <si>
    <t>クリームタイプのレスキュー</t>
    <phoneticPr fontId="1"/>
  </si>
  <si>
    <t>レスキュー配合グミキャンディ</t>
    <phoneticPr fontId="1"/>
  </si>
  <si>
    <t>絶望感に苦しんでいる</t>
    <phoneticPr fontId="1"/>
  </si>
  <si>
    <t>強いダメージを受けている</t>
  </si>
  <si>
    <t>嫉妬心、猜疑心、攻撃心が強い</t>
    <phoneticPr fontId="1"/>
  </si>
  <si>
    <t>レメディ</t>
    <phoneticPr fontId="1"/>
  </si>
  <si>
    <t>つながり</t>
    <phoneticPr fontId="1"/>
  </si>
  <si>
    <t>静謐</t>
    <phoneticPr fontId="1"/>
  </si>
  <si>
    <t>◎</t>
    <phoneticPr fontId="1"/>
  </si>
  <si>
    <t>不安と恐れを癒すレメディ</t>
    <phoneticPr fontId="1"/>
  </si>
  <si>
    <t>■穏やかな気持ちになりたい時に</t>
    <phoneticPr fontId="1"/>
  </si>
  <si>
    <t>不安定な内面を癒すレメディ</t>
    <rPh sb="0" eb="3">
      <t>フアンテイ</t>
    </rPh>
    <rPh sb="4" eb="6">
      <t>ナイメン</t>
    </rPh>
    <rPh sb="7" eb="8">
      <t>イヤ</t>
    </rPh>
    <phoneticPr fontId="1"/>
  </si>
  <si>
    <t>■自分に自信を持ちたい時に</t>
    <phoneticPr fontId="1"/>
  </si>
  <si>
    <t>心身の疲れを癒すレメディ</t>
    <rPh sb="0" eb="2">
      <t>シンシン</t>
    </rPh>
    <rPh sb="3" eb="4">
      <t>ツカ</t>
    </rPh>
    <rPh sb="6" eb="7">
      <t>イヤ</t>
    </rPh>
    <phoneticPr fontId="1"/>
  </si>
  <si>
    <t>■前向きな気持ちになりたい時に</t>
    <phoneticPr fontId="1"/>
  </si>
  <si>
    <t>寂しさ・孤独を癒すレメディ</t>
    <rPh sb="0" eb="1">
      <t>サミ</t>
    </rPh>
    <rPh sb="4" eb="6">
      <t>コドク</t>
    </rPh>
    <rPh sb="7" eb="8">
      <t>イヤ</t>
    </rPh>
    <phoneticPr fontId="1"/>
  </si>
  <si>
    <t>■もっと寛容な心を持ちたい時に</t>
    <phoneticPr fontId="1"/>
  </si>
  <si>
    <t>気の使い過ぎを癒すレメディ</t>
    <rPh sb="0" eb="1">
      <t>キ</t>
    </rPh>
    <rPh sb="2" eb="3">
      <t>ツカ</t>
    </rPh>
    <rPh sb="4" eb="5">
      <t>ス</t>
    </rPh>
    <rPh sb="7" eb="8">
      <t>イヤ</t>
    </rPh>
    <phoneticPr fontId="1"/>
  </si>
  <si>
    <t>■もっと素直になりたい時に</t>
    <phoneticPr fontId="1"/>
  </si>
  <si>
    <t>失意と絶望を癒すレメディ</t>
    <rPh sb="0" eb="2">
      <t>シツイ</t>
    </rPh>
    <rPh sb="3" eb="5">
      <t>ゼツボウ</t>
    </rPh>
    <rPh sb="6" eb="7">
      <t>イヤ</t>
    </rPh>
    <phoneticPr fontId="1"/>
  </si>
  <si>
    <t>■芯の強さを持ちたい時に</t>
    <phoneticPr fontId="1"/>
  </si>
  <si>
    <t>強すぎる想いを癒すレメディ</t>
    <rPh sb="0" eb="1">
      <t>ツヨ</t>
    </rPh>
    <rPh sb="4" eb="5">
      <t>オモ</t>
    </rPh>
    <rPh sb="7" eb="8">
      <t>イヤ</t>
    </rPh>
    <phoneticPr fontId="1"/>
  </si>
  <si>
    <t>■思いやりを持ちたい時に</t>
    <phoneticPr fontId="1"/>
  </si>
  <si>
    <t>■落ち着きを取り戻したい時に</t>
    <phoneticPr fontId="1"/>
  </si>
  <si>
    <t>人気のレスキューシリーズ</t>
    <rPh sb="0" eb="2">
      <t>ニンキ</t>
    </rPh>
    <phoneticPr fontId="1"/>
  </si>
  <si>
    <t>感情別で探すバッチフラワーレメディ一覧</t>
    <rPh sb="0" eb="3">
      <t>カンジョウベツ</t>
    </rPh>
    <rPh sb="4" eb="5">
      <t>サガ</t>
    </rPh>
    <rPh sb="17" eb="19">
      <t>イチラン</t>
    </rPh>
    <phoneticPr fontId="1"/>
  </si>
  <si>
    <t>※各レメディの詳細情報ページにリンクします。</t>
    <rPh sb="1" eb="2">
      <t>カク</t>
    </rPh>
    <rPh sb="7" eb="11">
      <t>ショウサイジョウホウ</t>
    </rPh>
    <phoneticPr fontId="1"/>
  </si>
  <si>
    <t>性格診断結果についての補足</t>
    <phoneticPr fontId="1"/>
  </si>
  <si>
    <t xml:space="preserve">本を読んだりして、さまざまな意見を参考にしようとしますか？
</t>
    <rPh sb="0" eb="1">
      <t>ホン</t>
    </rPh>
    <rPh sb="2" eb="3">
      <t>ヨ</t>
    </rPh>
    <phoneticPr fontId="1"/>
  </si>
  <si>
    <t>怒りや喜びが素直に表情に現れますか？</t>
    <rPh sb="0" eb="1">
      <t>イカ</t>
    </rPh>
    <rPh sb="3" eb="4">
      <t>ヨロコ</t>
    </rPh>
    <rPh sb="6" eb="8">
      <t>スナオ</t>
    </rPh>
    <rPh sb="9" eb="11">
      <t>ヒョウジョウ</t>
    </rPh>
    <rPh sb="12" eb="13">
      <t>アラワ</t>
    </rPh>
    <phoneticPr fontId="1"/>
  </si>
  <si>
    <r>
      <t>Eメール：</t>
    </r>
    <r>
      <rPr>
        <sz val="11"/>
        <color indexed="30"/>
        <rFont val="游ゴシック"/>
        <family val="3"/>
        <charset val="128"/>
      </rPr>
      <t>info@flower-remedy.jp</t>
    </r>
    <phoneticPr fontId="1"/>
  </si>
  <si>
    <r>
      <t>[お問い合わせ] フラワーエッセンスのお店「フラワーレメディ」 URL：</t>
    </r>
    <r>
      <rPr>
        <sz val="11"/>
        <color indexed="30"/>
        <rFont val="游ゴシック"/>
        <family val="3"/>
        <charset val="128"/>
      </rPr>
      <t>http://flower-remedy.info</t>
    </r>
    <rPh sb="2" eb="3">
      <t>ト</t>
    </rPh>
    <rPh sb="4" eb="5">
      <t>ア</t>
    </rPh>
    <rPh sb="20" eb="21">
      <t>テン</t>
    </rPh>
    <phoneticPr fontId="1"/>
  </si>
  <si>
    <t>レスキューナイトスプレー 20ml</t>
  </si>
  <si>
    <t>レスキュースプレー 20ml</t>
    <phoneticPr fontId="1"/>
  </si>
  <si>
    <t>アグリモニー（本心）</t>
  </si>
  <si>
    <t>アスペン（安らぎ）</t>
  </si>
  <si>
    <t>ウィロー（ポジティブ）</t>
  </si>
  <si>
    <t>ビーチ（寛容）</t>
  </si>
  <si>
    <t>ワイルドローズ（情熱）</t>
  </si>
  <si>
    <t>セントーリー（自己主張）</t>
  </si>
  <si>
    <t>ワイルドオート（自己の適性）</t>
  </si>
  <si>
    <t>セラトー（指針）</t>
  </si>
  <si>
    <t>ホワイトチェストナット（静謐）</t>
  </si>
  <si>
    <t>チェリープラム（自制心）</t>
  </si>
  <si>
    <t>ウォーターバイオレット（つながり）</t>
  </si>
  <si>
    <t>チェストナットバッド（判断力）</t>
  </si>
  <si>
    <t>チコリー（手放す）</t>
  </si>
  <si>
    <t>クレマチス（集中力）</t>
  </si>
  <si>
    <t>クラブアップル（清浄）</t>
  </si>
  <si>
    <t>エルム（サポート）</t>
  </si>
  <si>
    <t>ゲンチアナ（励まし）</t>
  </si>
  <si>
    <t>ゴース（希望）</t>
  </si>
  <si>
    <t>ヘザー（受容）</t>
  </si>
  <si>
    <t>ホリー（好意）</t>
  </si>
  <si>
    <t>ハニーサックル（今この時）</t>
  </si>
  <si>
    <t>ホーンビーム（決意）</t>
  </si>
  <si>
    <t>インパチエンス（忍耐力）</t>
  </si>
  <si>
    <t>ラーチ（自信）</t>
  </si>
  <si>
    <t>ミムラス（勇気）</t>
  </si>
  <si>
    <t>マスタード（明るさ）</t>
  </si>
  <si>
    <t>オーク（真の強さ）</t>
  </si>
  <si>
    <t>オリーブ（元気・活力）</t>
  </si>
  <si>
    <t>パイン（Pine）（許し）</t>
  </si>
  <si>
    <t>レッドチェストナット（安心感）</t>
  </si>
  <si>
    <t>ロックローズ（克服）</t>
  </si>
  <si>
    <t>ロックウォーター（広い視野）</t>
  </si>
  <si>
    <t>スクレランサス（決断力）</t>
  </si>
  <si>
    <t>スターオブベツレヘム（癒し）</t>
  </si>
  <si>
    <t>スウィートチェストナット（なぐさめ）</t>
  </si>
  <si>
    <t>バーベイン（くつろぎ）</t>
  </si>
  <si>
    <t>バイン（Vine）（インスパイア）</t>
  </si>
  <si>
    <t>ウォルナット（平常心）</t>
  </si>
  <si>
    <t>レスキューレメディ</t>
  </si>
  <si>
    <t>レスキューパステル ブラックカラント</t>
    <phoneticPr fontId="1"/>
  </si>
  <si>
    <t>レスキューパステル オレンジ</t>
    <phoneticPr fontId="1"/>
  </si>
  <si>
    <t>レスキュークリーム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</si>
</sst>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1" formatCode="_ * #,##0_ ;_ * \-#,##0_ ;_ * &quot;-&quot;_ ;_ @_ "/>
    <numFmt numFmtId="43" formatCode="_ * #,##0.00_ ;_ * \-#,##0.00_ ;_ * &quot;-&quot;??_ ;_ @_ "/>
    <numFmt numFmtId="176" formatCode="General&quot;点&quot;"/>
    <numFmt numFmtId="177" formatCode="_(&quot;$&quot;* #,##0_);_(&quot;$&quot;* \(#,##0\);_(&quot;$&quot;* &quot;-&quot;_);_(@_)"/>
    <numFmt numFmtId="178" formatCode="_(&quot;$&quot;* #,##0.00_);_(&quot;$&quot;* \(#,##0.00\);_(&quot;$&quot;* &quot;-&quot;??_);_(@_)"/>
    <numFmt numFmtId="179" formatCode="General&quot; 様&quot;"/>
  </numFmts>
  <fonts count="42">
    <font>
      <sz val="11"/>
      <color theme="1"/>
      <name val="ＭＳ Ｐゴシック"/>
      <family val="3"/>
      <charset val="128"/>
      <scheme val="minor"/>
    </font>
    <font>
      <sz val="6"/>
      <name val="ＭＳ Ｐゴシック"/>
      <family val="3"/>
      <charset val="128"/>
    </font>
    <font>
      <sz val="12"/>
      <name val="リュウミンライト−ＫＬ"/>
      <family val="3"/>
      <charset val="128"/>
    </font>
    <font>
      <sz val="12"/>
      <name val="Osaka"/>
      <family val="3"/>
      <charset val="128"/>
    </font>
    <font>
      <sz val="9"/>
      <name val="ＭＳ Ｐゴシック"/>
      <family val="3"/>
      <charset val="128"/>
    </font>
    <font>
      <sz val="10"/>
      <name val="Arial"/>
      <family val="2"/>
    </font>
    <font>
      <sz val="10"/>
      <name val="Times New Roman"/>
      <family val="1"/>
    </font>
    <font>
      <sz val="9"/>
      <name val="Osaka"/>
      <family val="3"/>
      <charset val="128"/>
    </font>
    <font>
      <sz val="12"/>
      <name val="平成明朝"/>
      <family val="3"/>
      <charset val="128"/>
    </font>
    <font>
      <sz val="12"/>
      <color indexed="8"/>
      <name val="リュウミンライト−ＫＬ"/>
      <family val="3"/>
      <charset val="128"/>
    </font>
    <font>
      <sz val="12"/>
      <color indexed="8"/>
      <name val="ＭＳ Ｐゴシック"/>
      <family val="3"/>
      <charset val="128"/>
    </font>
    <font>
      <sz val="10"/>
      <color indexed="8"/>
      <name val="ＭＳ Ｐゴシック"/>
      <family val="3"/>
      <charset val="128"/>
    </font>
    <font>
      <u/>
      <sz val="12"/>
      <color indexed="8"/>
      <name val="ＭＳ Ｐゴシック"/>
      <family val="3"/>
      <charset val="128"/>
    </font>
    <font>
      <sz val="22"/>
      <color indexed="8"/>
      <name val="ＭＳ Ｐゴシック"/>
      <family val="3"/>
      <charset val="128"/>
    </font>
    <font>
      <u/>
      <sz val="9.9"/>
      <color theme="10"/>
      <name val="ＭＳ Ｐゴシック"/>
      <family val="3"/>
      <charset val="128"/>
    </font>
    <font>
      <u/>
      <sz val="10.8"/>
      <color theme="10"/>
      <name val="リュウミンライト−ＫＬ"/>
      <family val="3"/>
      <charset val="128"/>
    </font>
    <font>
      <u/>
      <sz val="11"/>
      <color theme="10"/>
      <name val="ＭＳ Ｐゴシック"/>
      <family val="3"/>
      <charset val="128"/>
    </font>
    <font>
      <sz val="9.9"/>
      <color theme="10"/>
      <name val="ＭＳ Ｐゴシック"/>
      <family val="3"/>
      <charset val="128"/>
    </font>
    <font>
      <b/>
      <sz val="18"/>
      <color indexed="8"/>
      <name val="游ゴシック"/>
      <family val="3"/>
      <charset val="128"/>
    </font>
    <font>
      <sz val="12"/>
      <color indexed="8"/>
      <name val="游ゴシック"/>
      <family val="3"/>
      <charset val="128"/>
    </font>
    <font>
      <sz val="18"/>
      <color indexed="8"/>
      <name val="游ゴシック"/>
      <family val="3"/>
      <charset val="128"/>
    </font>
    <font>
      <sz val="11"/>
      <color theme="1"/>
      <name val="游ゴシック"/>
      <family val="3"/>
      <charset val="128"/>
    </font>
    <font>
      <sz val="11"/>
      <color indexed="9"/>
      <name val="游ゴシック"/>
      <family val="3"/>
      <charset val="128"/>
    </font>
    <font>
      <b/>
      <sz val="12"/>
      <name val="游ゴシック"/>
      <family val="3"/>
      <charset val="128"/>
    </font>
    <font>
      <sz val="12"/>
      <name val="游ゴシック"/>
      <family val="3"/>
      <charset val="128"/>
    </font>
    <font>
      <b/>
      <sz val="12"/>
      <color indexed="8"/>
      <name val="游ゴシック"/>
      <family val="3"/>
      <charset val="128"/>
    </font>
    <font>
      <sz val="11"/>
      <name val="游ゴシック"/>
      <family val="3"/>
      <charset val="128"/>
    </font>
    <font>
      <sz val="9"/>
      <color theme="1"/>
      <name val="游ゴシック"/>
      <family val="3"/>
      <charset val="128"/>
    </font>
    <font>
      <b/>
      <sz val="16"/>
      <color indexed="17"/>
      <name val="游ゴシック"/>
      <family val="3"/>
      <charset val="128"/>
    </font>
    <font>
      <sz val="12"/>
      <color theme="1"/>
      <name val="游ゴシック"/>
      <family val="3"/>
      <charset val="128"/>
    </font>
    <font>
      <sz val="16"/>
      <color indexed="8"/>
      <name val="游ゴシック"/>
      <family val="3"/>
      <charset val="128"/>
    </font>
    <font>
      <b/>
      <sz val="11"/>
      <color indexed="8"/>
      <name val="游ゴシック"/>
      <family val="3"/>
      <charset val="128"/>
    </font>
    <font>
      <sz val="11"/>
      <color indexed="12"/>
      <name val="游ゴシック"/>
      <family val="3"/>
      <charset val="128"/>
    </font>
    <font>
      <b/>
      <sz val="16"/>
      <color indexed="10"/>
      <name val="游ゴシック"/>
      <family val="3"/>
      <charset val="128"/>
    </font>
    <font>
      <sz val="11"/>
      <color theme="10"/>
      <name val="游ゴシック"/>
      <family val="3"/>
      <charset val="128"/>
    </font>
    <font>
      <b/>
      <sz val="16"/>
      <name val="游ゴシック"/>
      <family val="3"/>
      <charset val="128"/>
    </font>
    <font>
      <b/>
      <sz val="16"/>
      <color indexed="53"/>
      <name val="游ゴシック"/>
      <family val="3"/>
      <charset val="128"/>
    </font>
    <font>
      <b/>
      <sz val="16"/>
      <color indexed="40"/>
      <name val="游ゴシック"/>
      <family val="3"/>
      <charset val="128"/>
    </font>
    <font>
      <b/>
      <sz val="11"/>
      <color rgb="FF00B050"/>
      <name val="游ゴシック"/>
      <family val="3"/>
      <charset val="128"/>
    </font>
    <font>
      <sz val="11"/>
      <color indexed="30"/>
      <name val="游ゴシック"/>
      <family val="3"/>
      <charset val="128"/>
    </font>
    <font>
      <sz val="9"/>
      <color indexed="8"/>
      <name val="游ゴシック"/>
      <family val="3"/>
      <charset val="128"/>
    </font>
    <font>
      <sz val="14"/>
      <color theme="10"/>
      <name val="游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hair">
        <color indexed="64"/>
      </right>
      <top style="dashed">
        <color indexed="64"/>
      </top>
      <bottom style="thin">
        <color indexed="64"/>
      </bottom>
      <diagonal/>
    </border>
    <border>
      <left style="hair">
        <color indexed="64"/>
      </left>
      <right style="thin">
        <color indexed="64"/>
      </right>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hair">
        <color indexed="64"/>
      </left>
      <right style="thin">
        <color indexed="64"/>
      </right>
      <top style="dashed">
        <color indexed="64"/>
      </top>
      <bottom style="thin">
        <color indexed="64"/>
      </bottom>
      <diagonal/>
    </border>
    <border>
      <left style="hair">
        <color indexed="64"/>
      </left>
      <right/>
      <top/>
      <bottom style="dashed">
        <color indexed="64"/>
      </bottom>
      <diagonal/>
    </border>
    <border>
      <left style="hair">
        <color indexed="64"/>
      </left>
      <right/>
      <top style="dashed">
        <color indexed="64"/>
      </top>
      <bottom style="dashed">
        <color indexed="64"/>
      </bottom>
      <diagonal/>
    </border>
    <border>
      <left style="hair">
        <color indexed="64"/>
      </left>
      <right/>
      <top style="dashed">
        <color indexed="64"/>
      </top>
      <bottom style="thin">
        <color indexed="64"/>
      </bottom>
      <diagonal/>
    </border>
    <border>
      <left style="thin">
        <color indexed="64"/>
      </left>
      <right style="hair">
        <color indexed="64"/>
      </right>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style="hair">
        <color indexed="64"/>
      </right>
      <top style="dashed">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s>
  <cellStyleXfs count="17">
    <xf numFmtId="0" fontId="0" fillId="0" borderId="0">
      <alignment vertical="center"/>
    </xf>
    <xf numFmtId="0" fontId="4" fillId="0" borderId="1" applyNumberFormat="0" applyFont="0" applyAlignment="0"/>
    <xf numFmtId="41" fontId="5" fillId="0" borderId="0" applyFont="0" applyFill="0" applyBorder="0" applyAlignment="0" applyProtection="0"/>
    <xf numFmtId="43"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6" fillId="0" borderId="0"/>
    <xf numFmtId="0" fontId="7" fillId="0" borderId="0" applyNumberFormat="0" applyFont="0" applyBorder="0" applyAlignment="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38" fontId="2" fillId="0" borderId="0" applyFont="0" applyFill="0" applyBorder="0" applyAlignment="0" applyProtection="0"/>
    <xf numFmtId="0" fontId="8" fillId="2" borderId="2" applyFont="0">
      <alignment horizontal="center" vertical="center"/>
    </xf>
    <xf numFmtId="6" fontId="2" fillId="0" borderId="0" applyFont="0" applyFill="0" applyBorder="0" applyAlignment="0" applyProtection="0"/>
    <xf numFmtId="56" fontId="3" fillId="0" borderId="0" applyFont="0" applyFill="0" applyBorder="0" applyAlignment="0" applyProtection="0"/>
    <xf numFmtId="0" fontId="2" fillId="0" borderId="0" applyBorder="0"/>
    <xf numFmtId="0" fontId="9" fillId="2" borderId="3" applyNumberFormat="0" applyFont="0" applyBorder="0" applyAlignment="0" applyProtection="0">
      <alignment horizontal="center"/>
    </xf>
  </cellStyleXfs>
  <cellXfs count="123">
    <xf numFmtId="0" fontId="0" fillId="0" borderId="0" xfId="0">
      <alignment vertical="center"/>
    </xf>
    <xf numFmtId="0" fontId="0" fillId="4" borderId="0" xfId="0" applyFont="1" applyFill="1">
      <alignment vertical="center"/>
    </xf>
    <xf numFmtId="0" fontId="0" fillId="4" borderId="0" xfId="0" applyFill="1">
      <alignment vertical="center"/>
    </xf>
    <xf numFmtId="179" fontId="0" fillId="4" borderId="0" xfId="0" applyNumberFormat="1" applyFill="1" applyBorder="1">
      <alignment vertical="center"/>
    </xf>
    <xf numFmtId="179" fontId="12" fillId="4" borderId="0" xfId="0" applyNumberFormat="1" applyFont="1" applyFill="1" applyBorder="1">
      <alignment vertical="center"/>
    </xf>
    <xf numFmtId="0" fontId="13" fillId="4" borderId="0" xfId="0" applyFont="1" applyFill="1" applyAlignment="1">
      <alignment horizontal="center" vertical="center"/>
    </xf>
    <xf numFmtId="0" fontId="10" fillId="4" borderId="0" xfId="0" applyFont="1" applyFill="1" applyAlignment="1">
      <alignment horizontal="center" vertical="center"/>
    </xf>
    <xf numFmtId="0" fontId="0" fillId="4" borderId="0" xfId="0" applyFill="1" applyAlignment="1">
      <alignment horizontal="center" vertical="center"/>
    </xf>
    <xf numFmtId="0" fontId="11" fillId="4" borderId="0" xfId="0" applyFont="1" applyFill="1" applyAlignment="1">
      <alignment horizontal="center" vertical="center"/>
    </xf>
    <xf numFmtId="0" fontId="11" fillId="4" borderId="0" xfId="0" applyFont="1" applyFill="1" applyAlignment="1">
      <alignment horizontal="center" vertical="center"/>
    </xf>
    <xf numFmtId="0" fontId="13" fillId="4" borderId="0" xfId="0" applyFont="1" applyFill="1" applyAlignment="1">
      <alignment horizontal="center" vertical="center"/>
    </xf>
    <xf numFmtId="0" fontId="10" fillId="4" borderId="0" xfId="0" applyFont="1" applyFill="1" applyAlignment="1">
      <alignment horizontal="center" vertical="center"/>
    </xf>
    <xf numFmtId="0" fontId="0" fillId="4" borderId="0" xfId="0" applyFill="1" applyAlignment="1">
      <alignment horizontal="center" vertical="center"/>
    </xf>
    <xf numFmtId="0" fontId="18" fillId="4" borderId="0" xfId="0" applyFont="1" applyFill="1">
      <alignment vertical="center"/>
    </xf>
    <xf numFmtId="0" fontId="19" fillId="4" borderId="0" xfId="0" applyFont="1" applyFill="1">
      <alignment vertical="center"/>
    </xf>
    <xf numFmtId="0" fontId="20" fillId="4" borderId="0" xfId="0" applyFont="1" applyFill="1">
      <alignment vertical="center"/>
    </xf>
    <xf numFmtId="0" fontId="19" fillId="4" borderId="6" xfId="0" applyFont="1" applyFill="1" applyBorder="1" applyAlignment="1">
      <alignment horizontal="distributed" vertical="center"/>
    </xf>
    <xf numFmtId="14" fontId="19" fillId="4" borderId="6" xfId="0" applyNumberFormat="1" applyFont="1" applyFill="1" applyBorder="1" applyProtection="1">
      <alignment vertical="center"/>
      <protection locked="0"/>
    </xf>
    <xf numFmtId="0" fontId="19" fillId="4" borderId="6" xfId="0" applyFont="1" applyFill="1" applyBorder="1" applyAlignment="1" applyProtection="1">
      <alignment horizontal="right" vertical="center"/>
      <protection locked="0"/>
    </xf>
    <xf numFmtId="0" fontId="19" fillId="3" borderId="7"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21" fillId="4" borderId="24" xfId="0" applyFont="1" applyFill="1" applyBorder="1" applyAlignment="1">
      <alignment horizontal="center" vertical="center"/>
    </xf>
    <xf numFmtId="0" fontId="21" fillId="4" borderId="21" xfId="0" applyFont="1" applyFill="1" applyBorder="1">
      <alignment vertical="center"/>
    </xf>
    <xf numFmtId="0" fontId="19" fillId="4" borderId="8" xfId="0" applyFont="1" applyFill="1" applyBorder="1">
      <alignment vertical="center"/>
    </xf>
    <xf numFmtId="0" fontId="19" fillId="4" borderId="11" xfId="0" applyFont="1" applyFill="1" applyBorder="1" applyAlignment="1" applyProtection="1">
      <alignment horizontal="center" vertical="center"/>
      <protection locked="0"/>
    </xf>
    <xf numFmtId="0" fontId="21" fillId="4" borderId="25" xfId="0" applyFont="1" applyFill="1" applyBorder="1" applyAlignment="1">
      <alignment horizontal="center" vertical="center"/>
    </xf>
    <xf numFmtId="0" fontId="21" fillId="4" borderId="22" xfId="0" applyFont="1" applyFill="1" applyBorder="1">
      <alignment vertical="center"/>
    </xf>
    <xf numFmtId="0" fontId="19" fillId="4" borderId="9" xfId="0" applyFont="1" applyFill="1" applyBorder="1">
      <alignment vertical="center"/>
    </xf>
    <xf numFmtId="0" fontId="19" fillId="4" borderId="12" xfId="0" applyFont="1" applyFill="1" applyBorder="1" applyAlignment="1" applyProtection="1">
      <alignment horizontal="center" vertical="center"/>
      <protection locked="0"/>
    </xf>
    <xf numFmtId="0" fontId="21" fillId="4" borderId="22" xfId="0" applyFont="1" applyFill="1" applyBorder="1" applyAlignment="1">
      <alignment vertical="center" wrapText="1"/>
    </xf>
    <xf numFmtId="0" fontId="21" fillId="4" borderId="26" xfId="0" applyFont="1" applyFill="1" applyBorder="1" applyAlignment="1">
      <alignment horizontal="center" vertical="center"/>
    </xf>
    <xf numFmtId="0" fontId="21" fillId="4" borderId="23" xfId="0" applyFont="1" applyFill="1" applyBorder="1">
      <alignment vertical="center"/>
    </xf>
    <xf numFmtId="0" fontId="19" fillId="4" borderId="10" xfId="0" applyFont="1" applyFill="1" applyBorder="1">
      <alignment vertical="center"/>
    </xf>
    <xf numFmtId="0" fontId="19" fillId="4" borderId="20" xfId="0" applyFont="1" applyFill="1" applyBorder="1" applyAlignment="1" applyProtection="1">
      <alignment horizontal="center" vertical="center"/>
      <protection locked="0"/>
    </xf>
    <xf numFmtId="0" fontId="19" fillId="4" borderId="0" xfId="0" applyFont="1" applyFill="1" applyBorder="1">
      <alignment vertical="center"/>
    </xf>
    <xf numFmtId="0" fontId="18" fillId="4" borderId="0" xfId="0" applyFont="1" applyFill="1" applyAlignment="1" applyProtection="1">
      <alignment vertical="center" shrinkToFit="1"/>
      <protection hidden="1"/>
    </xf>
    <xf numFmtId="14" fontId="21" fillId="4" borderId="0" xfId="0" applyNumberFormat="1" applyFont="1" applyFill="1" applyProtection="1">
      <alignment vertical="center"/>
      <protection hidden="1"/>
    </xf>
    <xf numFmtId="0" fontId="21" fillId="4" borderId="0" xfId="0" applyFont="1" applyFill="1">
      <alignment vertical="center"/>
    </xf>
    <xf numFmtId="0" fontId="22" fillId="4" borderId="0" xfId="0" applyFont="1" applyFill="1" applyBorder="1" applyProtection="1">
      <alignment vertical="center"/>
      <protection hidden="1"/>
    </xf>
    <xf numFmtId="0" fontId="21" fillId="4" borderId="0" xfId="0" applyFont="1" applyFill="1" applyProtection="1">
      <alignment vertical="center"/>
      <protection hidden="1"/>
    </xf>
    <xf numFmtId="0" fontId="22" fillId="4" borderId="0" xfId="0" applyFont="1" applyFill="1" applyBorder="1">
      <alignment vertical="center"/>
    </xf>
    <xf numFmtId="0" fontId="23" fillId="4" borderId="0" xfId="0" applyFont="1" applyFill="1" applyBorder="1" applyAlignment="1" applyProtection="1">
      <alignment horizontal="right" vertical="center"/>
      <protection hidden="1"/>
    </xf>
    <xf numFmtId="176" fontId="24" fillId="4" borderId="0" xfId="0" applyNumberFormat="1" applyFont="1" applyFill="1" applyBorder="1" applyAlignment="1" applyProtection="1">
      <alignment horizontal="center" vertical="center"/>
      <protection hidden="1"/>
    </xf>
    <xf numFmtId="0" fontId="25" fillId="4" borderId="0" xfId="0" applyFont="1" applyFill="1" applyAlignment="1" applyProtection="1">
      <alignment horizontal="right" vertical="center"/>
      <protection hidden="1"/>
    </xf>
    <xf numFmtId="176" fontId="26" fillId="4" borderId="0" xfId="0" applyNumberFormat="1" applyFont="1" applyFill="1" applyBorder="1" applyAlignment="1" applyProtection="1">
      <alignment horizontal="center" vertical="center"/>
      <protection hidden="1"/>
    </xf>
    <xf numFmtId="0" fontId="21" fillId="4" borderId="0" xfId="0" applyFont="1" applyFill="1" applyAlignment="1" applyProtection="1">
      <alignment horizontal="center" vertical="center"/>
      <protection hidden="1"/>
    </xf>
    <xf numFmtId="0" fontId="27" fillId="4" borderId="0" xfId="0" applyFont="1" applyFill="1" applyAlignment="1" applyProtection="1">
      <alignment horizontal="right" vertical="center"/>
      <protection hidden="1"/>
    </xf>
    <xf numFmtId="0" fontId="28" fillId="4" borderId="13" xfId="0" applyFont="1" applyFill="1" applyBorder="1" applyAlignment="1" applyProtection="1">
      <alignment vertical="center"/>
      <protection hidden="1"/>
    </xf>
    <xf numFmtId="0" fontId="21" fillId="4" borderId="27" xfId="0" applyFont="1" applyFill="1" applyBorder="1" applyAlignment="1" applyProtection="1">
      <alignment vertical="center" wrapText="1"/>
      <protection hidden="1"/>
    </xf>
    <xf numFmtId="0" fontId="29" fillId="4" borderId="30" xfId="0" applyFont="1" applyFill="1" applyBorder="1" applyAlignment="1" applyProtection="1">
      <alignment horizontal="center" vertical="center" shrinkToFit="1"/>
      <protection hidden="1"/>
    </xf>
    <xf numFmtId="0" fontId="29" fillId="4" borderId="16" xfId="0" applyFont="1" applyFill="1" applyBorder="1" applyAlignment="1" applyProtection="1">
      <alignment horizontal="center" vertical="center" shrinkToFit="1"/>
      <protection hidden="1"/>
    </xf>
    <xf numFmtId="0" fontId="30" fillId="4" borderId="14" xfId="0" applyFont="1" applyFill="1" applyBorder="1" applyProtection="1">
      <alignment vertical="center"/>
      <protection hidden="1"/>
    </xf>
    <xf numFmtId="0" fontId="31" fillId="4" borderId="19" xfId="0" applyFont="1" applyFill="1" applyBorder="1" applyAlignment="1" applyProtection="1">
      <alignment horizontal="left" vertical="center" indent="1" shrinkToFit="1"/>
      <protection hidden="1"/>
    </xf>
    <xf numFmtId="0" fontId="31" fillId="4" borderId="0" xfId="0" applyFont="1" applyFill="1" applyBorder="1" applyAlignment="1" applyProtection="1">
      <alignment horizontal="left" vertical="center" indent="1" shrinkToFit="1"/>
      <protection hidden="1"/>
    </xf>
    <xf numFmtId="0" fontId="31" fillId="4" borderId="17" xfId="0" applyFont="1" applyFill="1" applyBorder="1" applyAlignment="1" applyProtection="1">
      <alignment horizontal="left" vertical="center" indent="1" shrinkToFit="1"/>
      <protection hidden="1"/>
    </xf>
    <xf numFmtId="0" fontId="21" fillId="4" borderId="19" xfId="0" applyFont="1" applyFill="1" applyBorder="1" applyAlignment="1" applyProtection="1">
      <alignment horizontal="right" vertical="center" shrinkToFit="1"/>
      <protection hidden="1"/>
    </xf>
    <xf numFmtId="0" fontId="32" fillId="4" borderId="17" xfId="8" applyFont="1" applyFill="1" applyBorder="1" applyAlignment="1" applyProtection="1">
      <alignment horizontal="left" vertical="center" shrinkToFit="1"/>
      <protection hidden="1"/>
    </xf>
    <xf numFmtId="0" fontId="33" fillId="4" borderId="13" xfId="0" applyFont="1" applyFill="1" applyBorder="1" applyAlignment="1" applyProtection="1">
      <alignment vertical="center"/>
      <protection hidden="1"/>
    </xf>
    <xf numFmtId="0" fontId="32" fillId="4" borderId="19" xfId="8" applyFont="1" applyFill="1" applyBorder="1" applyAlignment="1" applyProtection="1">
      <alignment horizontal="right" vertical="center" shrinkToFit="1"/>
      <protection hidden="1"/>
    </xf>
    <xf numFmtId="0" fontId="32" fillId="4" borderId="17" xfId="8" applyFont="1" applyFill="1" applyBorder="1" applyAlignment="1" applyProtection="1">
      <alignment vertical="center" shrinkToFit="1"/>
      <protection hidden="1"/>
    </xf>
    <xf numFmtId="0" fontId="21" fillId="4" borderId="19" xfId="0" applyFont="1" applyFill="1" applyBorder="1" applyAlignment="1" applyProtection="1">
      <alignment vertical="center" shrinkToFit="1"/>
      <protection hidden="1"/>
    </xf>
    <xf numFmtId="0" fontId="34" fillId="4" borderId="17" xfId="8" applyFont="1" applyFill="1" applyBorder="1" applyAlignment="1" applyProtection="1">
      <alignment vertical="center" shrinkToFit="1"/>
      <protection hidden="1"/>
    </xf>
    <xf numFmtId="0" fontId="35" fillId="4" borderId="13" xfId="0" applyFont="1" applyFill="1" applyBorder="1" applyAlignment="1" applyProtection="1">
      <alignment vertical="center"/>
      <protection hidden="1"/>
    </xf>
    <xf numFmtId="0" fontId="21" fillId="4" borderId="27" xfId="0" applyFont="1" applyFill="1" applyBorder="1" applyAlignment="1" applyProtection="1">
      <alignment horizontal="left" vertical="center" wrapText="1"/>
      <protection hidden="1"/>
    </xf>
    <xf numFmtId="0" fontId="21" fillId="4" borderId="17" xfId="0" applyFont="1" applyFill="1" applyBorder="1" applyAlignment="1" applyProtection="1">
      <alignment vertical="center" shrinkToFit="1"/>
      <protection hidden="1"/>
    </xf>
    <xf numFmtId="0" fontId="36" fillId="4" borderId="13" xfId="0" applyFont="1" applyFill="1" applyBorder="1" applyAlignment="1" applyProtection="1">
      <alignment vertical="center"/>
      <protection hidden="1"/>
    </xf>
    <xf numFmtId="0" fontId="34" fillId="4" borderId="19" xfId="8" applyFont="1" applyFill="1" applyBorder="1" applyAlignment="1" applyProtection="1">
      <alignment horizontal="right" vertical="center" shrinkToFit="1"/>
      <protection hidden="1"/>
    </xf>
    <xf numFmtId="0" fontId="37" fillId="4" borderId="13" xfId="0" applyFont="1" applyFill="1" applyBorder="1" applyAlignment="1" applyProtection="1">
      <alignment horizontal="center" vertical="center"/>
      <protection hidden="1"/>
    </xf>
    <xf numFmtId="0" fontId="30" fillId="4" borderId="15" xfId="0" applyFont="1" applyFill="1" applyBorder="1" applyProtection="1">
      <alignment vertical="center"/>
      <protection hidden="1"/>
    </xf>
    <xf numFmtId="0" fontId="31" fillId="4" borderId="28" xfId="0" applyFont="1" applyFill="1" applyBorder="1" applyAlignment="1" applyProtection="1">
      <alignment horizontal="left" vertical="center" indent="1" shrinkToFit="1"/>
      <protection hidden="1"/>
    </xf>
    <xf numFmtId="0" fontId="31" fillId="4" borderId="29" xfId="0" applyFont="1" applyFill="1" applyBorder="1" applyAlignment="1" applyProtection="1">
      <alignment horizontal="left" vertical="center" indent="1" shrinkToFit="1"/>
      <protection hidden="1"/>
    </xf>
    <xf numFmtId="0" fontId="31" fillId="4" borderId="18" xfId="0" applyFont="1" applyFill="1" applyBorder="1" applyAlignment="1" applyProtection="1">
      <alignment horizontal="left" vertical="center" indent="1" shrinkToFit="1"/>
      <protection hidden="1"/>
    </xf>
    <xf numFmtId="0" fontId="32" fillId="4" borderId="28" xfId="8" applyFont="1" applyFill="1" applyBorder="1" applyAlignment="1" applyProtection="1">
      <alignment horizontal="right" vertical="center" shrinkToFit="1"/>
      <protection hidden="1"/>
    </xf>
    <xf numFmtId="0" fontId="21" fillId="4" borderId="18" xfId="0" applyFont="1" applyFill="1" applyBorder="1" applyAlignment="1" applyProtection="1">
      <alignment horizontal="center" vertical="center" shrinkToFit="1"/>
      <protection hidden="1"/>
    </xf>
    <xf numFmtId="0" fontId="21" fillId="4" borderId="30" xfId="0" applyFont="1" applyFill="1" applyBorder="1" applyAlignment="1">
      <alignment horizontal="left" indent="1"/>
    </xf>
    <xf numFmtId="0" fontId="21" fillId="4" borderId="27" xfId="0" applyFont="1" applyFill="1" applyBorder="1">
      <alignment vertical="center"/>
    </xf>
    <xf numFmtId="0" fontId="21" fillId="4" borderId="16" xfId="0" applyFont="1" applyFill="1" applyBorder="1">
      <alignment vertical="center"/>
    </xf>
    <xf numFmtId="0" fontId="21" fillId="4" borderId="19" xfId="0" applyFont="1" applyFill="1" applyBorder="1" applyAlignment="1">
      <alignment horizontal="left" vertical="center" indent="1"/>
    </xf>
    <xf numFmtId="0" fontId="21" fillId="4" borderId="0" xfId="0" applyFont="1" applyFill="1" applyBorder="1">
      <alignment vertical="center"/>
    </xf>
    <xf numFmtId="0" fontId="21" fillId="4" borderId="17" xfId="0" applyFont="1" applyFill="1" applyBorder="1">
      <alignment vertical="center"/>
    </xf>
    <xf numFmtId="0" fontId="21" fillId="4" borderId="28" xfId="0" applyFont="1" applyFill="1" applyBorder="1" applyAlignment="1">
      <alignment horizontal="left" vertical="top" indent="1"/>
    </xf>
    <xf numFmtId="0" fontId="21" fillId="4" borderId="29" xfId="0" applyFont="1" applyFill="1" applyBorder="1">
      <alignment vertical="center"/>
    </xf>
    <xf numFmtId="0" fontId="21" fillId="4" borderId="18" xfId="0" applyFont="1" applyFill="1" applyBorder="1">
      <alignment vertical="center"/>
    </xf>
    <xf numFmtId="0" fontId="38" fillId="4" borderId="0" xfId="0" applyFont="1" applyFill="1">
      <alignment vertical="center"/>
    </xf>
    <xf numFmtId="0" fontId="19" fillId="4" borderId="0" xfId="0" applyFont="1" applyFill="1" applyProtection="1">
      <alignment vertical="center"/>
      <protection hidden="1"/>
    </xf>
    <xf numFmtId="0" fontId="26" fillId="4" borderId="0" xfId="0" applyFont="1" applyFill="1" applyProtection="1">
      <alignment vertical="center"/>
      <protection hidden="1"/>
    </xf>
    <xf numFmtId="0" fontId="26" fillId="4" borderId="0" xfId="0" applyFont="1" applyFill="1" applyAlignment="1" applyProtection="1">
      <alignment horizontal="center" vertical="center"/>
      <protection hidden="1"/>
    </xf>
    <xf numFmtId="0" fontId="21" fillId="4" borderId="0" xfId="0" applyFont="1" applyFill="1" applyAlignment="1" applyProtection="1">
      <alignment horizontal="right" vertical="center"/>
      <protection hidden="1"/>
    </xf>
    <xf numFmtId="0" fontId="26" fillId="4" borderId="0" xfId="0" applyFont="1" applyFill="1" applyAlignment="1" applyProtection="1">
      <alignment horizontal="left" vertical="center"/>
      <protection hidden="1"/>
    </xf>
    <xf numFmtId="0" fontId="26" fillId="4" borderId="0" xfId="0" applyFont="1" applyFill="1" applyAlignment="1" applyProtection="1">
      <alignment horizontal="right" vertical="center"/>
      <protection hidden="1"/>
    </xf>
    <xf numFmtId="0" fontId="21" fillId="5" borderId="6" xfId="0" applyFont="1" applyFill="1" applyBorder="1" applyAlignment="1" applyProtection="1">
      <alignment horizontal="left" vertical="center" indent="1"/>
      <protection hidden="1"/>
    </xf>
    <xf numFmtId="0" fontId="21" fillId="5" borderId="6" xfId="0" applyFont="1" applyFill="1" applyBorder="1" applyProtection="1">
      <alignment vertical="center"/>
      <protection hidden="1"/>
    </xf>
    <xf numFmtId="0" fontId="26" fillId="5" borderId="6" xfId="0" applyFont="1" applyFill="1" applyBorder="1" applyAlignment="1" applyProtection="1">
      <alignment horizontal="center" vertical="center"/>
      <protection hidden="1"/>
    </xf>
    <xf numFmtId="0" fontId="26" fillId="4" borderId="13" xfId="0" applyFont="1" applyFill="1" applyBorder="1" applyAlignment="1" applyProtection="1">
      <alignment horizontal="left" vertical="center" shrinkToFit="1"/>
      <protection hidden="1"/>
    </xf>
    <xf numFmtId="0" fontId="26" fillId="4" borderId="13" xfId="0" applyFont="1" applyFill="1" applyBorder="1" applyAlignment="1" applyProtection="1">
      <alignment horizontal="center" vertical="center"/>
      <protection hidden="1"/>
    </xf>
    <xf numFmtId="0" fontId="21" fillId="4" borderId="13" xfId="0" applyFont="1" applyFill="1" applyBorder="1" applyAlignment="1" applyProtection="1">
      <alignment horizontal="center" vertical="center"/>
      <protection hidden="1"/>
    </xf>
    <xf numFmtId="0" fontId="21" fillId="4" borderId="16" xfId="0" applyFont="1" applyFill="1" applyBorder="1" applyAlignment="1" applyProtection="1">
      <alignment horizontal="center" vertical="center"/>
      <protection hidden="1"/>
    </xf>
    <xf numFmtId="0" fontId="26" fillId="4" borderId="14" xfId="0" applyFont="1" applyFill="1" applyBorder="1" applyAlignment="1" applyProtection="1">
      <alignment horizontal="left" vertical="center" shrinkToFit="1"/>
      <protection hidden="1"/>
    </xf>
    <xf numFmtId="0" fontId="26" fillId="4" borderId="14" xfId="0" applyFont="1" applyFill="1" applyBorder="1" applyAlignment="1" applyProtection="1">
      <alignment horizontal="center" vertical="center"/>
      <protection hidden="1"/>
    </xf>
    <xf numFmtId="0" fontId="21" fillId="4" borderId="14" xfId="0" applyFont="1" applyFill="1" applyBorder="1" applyAlignment="1" applyProtection="1">
      <alignment horizontal="center" vertical="center"/>
      <protection hidden="1"/>
    </xf>
    <xf numFmtId="0" fontId="21" fillId="4" borderId="17" xfId="0" applyFont="1" applyFill="1" applyBorder="1" applyAlignment="1" applyProtection="1">
      <alignment horizontal="center" vertical="center"/>
      <protection hidden="1"/>
    </xf>
    <xf numFmtId="0" fontId="26" fillId="4" borderId="15" xfId="0" applyFont="1" applyFill="1" applyBorder="1" applyAlignment="1" applyProtection="1">
      <alignment horizontal="left" vertical="center" shrinkToFit="1"/>
      <protection hidden="1"/>
    </xf>
    <xf numFmtId="0" fontId="26" fillId="4" borderId="15" xfId="0" applyFont="1" applyFill="1" applyBorder="1" applyAlignment="1" applyProtection="1">
      <alignment horizontal="center" vertical="center"/>
      <protection hidden="1"/>
    </xf>
    <xf numFmtId="0" fontId="21" fillId="4" borderId="15" xfId="0" applyFont="1" applyFill="1" applyBorder="1" applyAlignment="1" applyProtection="1">
      <alignment horizontal="center" vertical="center"/>
      <protection hidden="1"/>
    </xf>
    <xf numFmtId="0" fontId="21" fillId="4" borderId="18" xfId="0" applyFont="1" applyFill="1" applyBorder="1" applyAlignment="1" applyProtection="1">
      <alignment horizontal="center" vertical="center"/>
      <protection hidden="1"/>
    </xf>
    <xf numFmtId="0" fontId="26" fillId="4" borderId="0" xfId="0" applyFont="1" applyFill="1" applyBorder="1" applyAlignment="1" applyProtection="1">
      <alignment horizontal="center" vertical="center"/>
      <protection hidden="1"/>
    </xf>
    <xf numFmtId="0" fontId="21" fillId="4" borderId="14" xfId="0" applyFont="1" applyFill="1" applyBorder="1" applyAlignment="1" applyProtection="1">
      <alignment horizontal="left" vertical="center" shrinkToFit="1"/>
      <protection hidden="1"/>
    </xf>
    <xf numFmtId="0" fontId="26" fillId="4" borderId="0" xfId="0" applyFont="1" applyFill="1" applyBorder="1" applyAlignment="1" applyProtection="1">
      <alignment horizontal="right" vertical="center"/>
      <protection hidden="1"/>
    </xf>
    <xf numFmtId="0" fontId="21" fillId="4" borderId="15" xfId="0" applyFont="1" applyFill="1" applyBorder="1" applyAlignment="1" applyProtection="1">
      <alignment horizontal="left" vertical="center" shrinkToFit="1"/>
      <protection hidden="1"/>
    </xf>
    <xf numFmtId="0" fontId="21" fillId="0" borderId="14" xfId="0" applyFont="1" applyBorder="1" applyAlignment="1">
      <alignment horizontal="center" vertical="center"/>
    </xf>
    <xf numFmtId="0" fontId="21" fillId="4" borderId="0" xfId="0" applyFont="1" applyFill="1" applyAlignment="1" applyProtection="1">
      <alignment vertical="top"/>
      <protection hidden="1"/>
    </xf>
    <xf numFmtId="0" fontId="21" fillId="4" borderId="0" xfId="0" applyFont="1" applyFill="1" applyAlignment="1" applyProtection="1">
      <alignment horizontal="center" vertical="top"/>
      <protection hidden="1"/>
    </xf>
    <xf numFmtId="0" fontId="21" fillId="4" borderId="0" xfId="0" applyFont="1" applyFill="1" applyAlignment="1" applyProtection="1">
      <alignment horizontal="center"/>
      <protection hidden="1"/>
    </xf>
    <xf numFmtId="0" fontId="40" fillId="4" borderId="0" xfId="0" applyFont="1" applyFill="1" applyProtection="1">
      <alignment vertical="center"/>
      <protection hidden="1"/>
    </xf>
    <xf numFmtId="0" fontId="17" fillId="4" borderId="30" xfId="8" applyFont="1" applyFill="1" applyBorder="1" applyAlignment="1" applyProtection="1">
      <alignment vertical="center"/>
      <protection hidden="1"/>
    </xf>
    <xf numFmtId="0" fontId="17" fillId="4" borderId="19" xfId="8" applyFont="1" applyFill="1" applyBorder="1" applyAlignment="1" applyProtection="1">
      <alignment vertical="center"/>
      <protection hidden="1"/>
    </xf>
    <xf numFmtId="0" fontId="17" fillId="4" borderId="28" xfId="8" applyFont="1" applyFill="1" applyBorder="1" applyAlignment="1" applyProtection="1">
      <alignment vertical="center"/>
      <protection hidden="1"/>
    </xf>
    <xf numFmtId="0" fontId="17" fillId="4" borderId="13" xfId="8" applyFont="1" applyFill="1" applyBorder="1" applyAlignment="1" applyProtection="1">
      <alignment vertical="center"/>
      <protection hidden="1"/>
    </xf>
    <xf numFmtId="0" fontId="17" fillId="4" borderId="14" xfId="8" applyFont="1" applyFill="1" applyBorder="1" applyAlignment="1" applyProtection="1">
      <alignment vertical="center"/>
      <protection hidden="1"/>
    </xf>
    <xf numFmtId="0" fontId="17" fillId="4" borderId="15" xfId="8" applyFont="1" applyFill="1" applyBorder="1" applyAlignment="1" applyProtection="1">
      <alignment vertical="center"/>
      <protection hidden="1"/>
    </xf>
    <xf numFmtId="0" fontId="41" fillId="4" borderId="0" xfId="8" applyFont="1" applyFill="1" applyAlignment="1" applyProtection="1">
      <alignment horizontal="left" vertical="center"/>
      <protection hidden="1"/>
    </xf>
  </cellXfs>
  <cellStyles count="17">
    <cellStyle name="１" xfId="1"/>
    <cellStyle name="Comma [0]_Full Year FY96" xfId="2"/>
    <cellStyle name="Comma_Full Year FY96" xfId="3"/>
    <cellStyle name="Currency [0]_Full Year FY96" xfId="4"/>
    <cellStyle name="Currency_Full Year FY96" xfId="5"/>
    <cellStyle name="Normal_Certs Q2" xfId="6"/>
    <cellStyle name="v" xfId="7"/>
    <cellStyle name="ハイパーリンク" xfId="8" builtinId="8"/>
    <cellStyle name="ハイパーリンク 2" xfId="9"/>
    <cellStyle name="ハイパーリンク 3" xfId="10"/>
    <cellStyle name="桁区切り 2" xfId="11"/>
    <cellStyle name="見だし" xfId="12"/>
    <cellStyle name="通貨 2" xfId="13"/>
    <cellStyle name="日付" xfId="14"/>
    <cellStyle name="標準" xfId="0" builtinId="0"/>
    <cellStyle name="標準 2" xfId="15"/>
    <cellStyle name="網掛け"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4033713458231515"/>
          <c:y val="0.15114323038387326"/>
          <c:w val="0.2139501141236094"/>
          <c:h val="0.72320749625922964"/>
        </c:manualLayout>
      </c:layout>
      <c:radarChart>
        <c:radarStyle val="marker"/>
        <c:varyColors val="0"/>
        <c:ser>
          <c:idx val="0"/>
          <c:order val="0"/>
          <c:marker>
            <c:spPr>
              <a:solidFill>
                <a:srgbClr val="FF0000"/>
              </a:solidFill>
            </c:spPr>
          </c:marker>
          <c:cat>
            <c:strRef>
              <c:f>結果シート!$A$6:$A$10</c:f>
              <c:strCache>
                <c:ptCount val="5"/>
                <c:pt idx="0">
                  <c:v>木性</c:v>
                </c:pt>
                <c:pt idx="1">
                  <c:v>火性</c:v>
                </c:pt>
                <c:pt idx="2">
                  <c:v>土性</c:v>
                </c:pt>
                <c:pt idx="3">
                  <c:v>金性</c:v>
                </c:pt>
                <c:pt idx="4">
                  <c:v>水性</c:v>
                </c:pt>
              </c:strCache>
            </c:strRef>
          </c:cat>
          <c:val>
            <c:numRef>
              <c:f>結果シート!$B$6:$B$10</c:f>
              <c:numCache>
                <c:formatCode>General"点"</c:formatCode>
                <c:ptCount val="5"/>
                <c:pt idx="0">
                  <c:v>0</c:v>
                </c:pt>
                <c:pt idx="1">
                  <c:v>0</c:v>
                </c:pt>
                <c:pt idx="2">
                  <c:v>0</c:v>
                </c:pt>
                <c:pt idx="3">
                  <c:v>0</c:v>
                </c:pt>
                <c:pt idx="4">
                  <c:v>0</c:v>
                </c:pt>
              </c:numCache>
            </c:numRef>
          </c:val>
          <c:extLst>
            <c:ext xmlns:c16="http://schemas.microsoft.com/office/drawing/2014/chart" uri="{C3380CC4-5D6E-409C-BE32-E72D297353CC}">
              <c16:uniqueId val="{00000000-5935-466F-B02C-378C765ED1A5}"/>
            </c:ext>
          </c:extLst>
        </c:ser>
        <c:dLbls>
          <c:showLegendKey val="0"/>
          <c:showVal val="0"/>
          <c:showCatName val="0"/>
          <c:showSerName val="0"/>
          <c:showPercent val="0"/>
          <c:showBubbleSize val="0"/>
        </c:dLbls>
        <c:axId val="549860064"/>
        <c:axId val="1"/>
      </c:radarChart>
      <c:catAx>
        <c:axId val="549860064"/>
        <c:scaling>
          <c:orientation val="minMax"/>
        </c:scaling>
        <c:delete val="0"/>
        <c:axPos val="b"/>
        <c:majorGridlines/>
        <c:numFmt formatCode="@" sourceLinked="0"/>
        <c:majorTickMark val="out"/>
        <c:minorTickMark val="none"/>
        <c:tickLblPos val="nextTo"/>
        <c:txPr>
          <a:bodyPr/>
          <a:lstStyle/>
          <a:p>
            <a:pPr>
              <a:defRPr>
                <a:latin typeface="游ゴシック" panose="020B0400000000000000" pitchFamily="50" charset="-128"/>
                <a:ea typeface="游ゴシック" panose="020B0400000000000000" pitchFamily="50" charset="-128"/>
              </a:defRPr>
            </a:pPr>
            <a:endParaRPr lang="ja-JP"/>
          </a:p>
        </c:txPr>
        <c:crossAx val="1"/>
        <c:crosses val="autoZero"/>
        <c:auto val="0"/>
        <c:lblAlgn val="ctr"/>
        <c:lblOffset val="100"/>
        <c:noMultiLvlLbl val="0"/>
      </c:catAx>
      <c:valAx>
        <c:axId val="1"/>
        <c:scaling>
          <c:orientation val="minMax"/>
        </c:scaling>
        <c:delete val="0"/>
        <c:axPos val="l"/>
        <c:majorGridlines/>
        <c:numFmt formatCode="General&quot;点&quot;" sourceLinked="1"/>
        <c:majorTickMark val="out"/>
        <c:minorTickMark val="none"/>
        <c:tickLblPos val="nextTo"/>
        <c:crossAx val="549860064"/>
        <c:crosses val="autoZero"/>
        <c:crossBetween val="between"/>
      </c:valAx>
    </c:plotArea>
    <c:plotVisOnly val="1"/>
    <c:dispBlanksAs val="gap"/>
    <c:showDLblsOverMax val="0"/>
  </c:chart>
  <c:spPr>
    <a:noFill/>
    <a:ln>
      <a:solidFill>
        <a:schemeClr val="tx1"/>
      </a:solidFill>
    </a:ln>
    <a:effectLst>
      <a:outerShdw blurRad="50800" dist="38100" dir="2700000" algn="tl" rotWithShape="0">
        <a:prstClr val="black">
          <a:alpha val="40000"/>
        </a:prstClr>
      </a:outerShdw>
    </a:effectLst>
  </c:spPr>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349250</xdr:colOff>
      <xdr:row>6</xdr:row>
      <xdr:rowOff>0</xdr:rowOff>
    </xdr:from>
    <xdr:to>
      <xdr:col>3</xdr:col>
      <xdr:colOff>1104900</xdr:colOff>
      <xdr:row>25</xdr:row>
      <xdr:rowOff>19050</xdr:rowOff>
    </xdr:to>
    <xdr:pic>
      <xdr:nvPicPr>
        <xdr:cNvPr id="92476" name="Picture 69" descr="五行五気_eri">
          <a:extLst>
            <a:ext uri="{FF2B5EF4-FFF2-40B4-BE49-F238E27FC236}">
              <a16:creationId xmlns:a16="http://schemas.microsoft.com/office/drawing/2014/main" id="{EFE60437-8378-46EB-8B6D-28193A147B3A}"/>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rot="-840000">
          <a:off x="857250" y="1060450"/>
          <a:ext cx="319405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742950</xdr:colOff>
      <xdr:row>0</xdr:row>
      <xdr:rowOff>120650</xdr:rowOff>
    </xdr:from>
    <xdr:to>
      <xdr:col>8</xdr:col>
      <xdr:colOff>565150</xdr:colOff>
      <xdr:row>18</xdr:row>
      <xdr:rowOff>120650</xdr:rowOff>
    </xdr:to>
    <xdr:pic>
      <xdr:nvPicPr>
        <xdr:cNvPr id="92477" name="図 10" descr="バッチフラワーまとめ撮り.jpg">
          <a:extLst>
            <a:ext uri="{FF2B5EF4-FFF2-40B4-BE49-F238E27FC236}">
              <a16:creationId xmlns:a16="http://schemas.microsoft.com/office/drawing/2014/main" id="{03075104-6D5E-471D-925A-AB00A3661B2F}"/>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6720"/>
        <a:stretch>
          <a:fillRect/>
        </a:stretch>
      </xdr:blipFill>
      <xdr:spPr bwMode="auto">
        <a:xfrm>
          <a:off x="4908550" y="120650"/>
          <a:ext cx="4108450" cy="3200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25</xdr:row>
      <xdr:rowOff>127000</xdr:rowOff>
    </xdr:from>
    <xdr:to>
      <xdr:col>8</xdr:col>
      <xdr:colOff>203200</xdr:colOff>
      <xdr:row>46</xdr:row>
      <xdr:rowOff>88900</xdr:rowOff>
    </xdr:to>
    <xdr:pic>
      <xdr:nvPicPr>
        <xdr:cNvPr id="92478" name="図 9" descr="トップスクリプト五行イメージ.jpg">
          <a:extLst>
            <a:ext uri="{FF2B5EF4-FFF2-40B4-BE49-F238E27FC236}">
              <a16:creationId xmlns:a16="http://schemas.microsoft.com/office/drawing/2014/main" id="{FFA76D3F-7CBE-4443-837C-63C44450EEE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9300" y="4483100"/>
          <a:ext cx="7905750" cy="344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292100</xdr:colOff>
      <xdr:row>38</xdr:row>
      <xdr:rowOff>41275</xdr:rowOff>
    </xdr:from>
    <xdr:to>
      <xdr:col>3</xdr:col>
      <xdr:colOff>1177925</xdr:colOff>
      <xdr:row>45</xdr:row>
      <xdr:rowOff>133350</xdr:rowOff>
    </xdr:to>
    <xdr:sp macro="" textlink="">
      <xdr:nvSpPr>
        <xdr:cNvPr id="14" name="テキスト ボックス 13">
          <a:extLst>
            <a:ext uri="{FF2B5EF4-FFF2-40B4-BE49-F238E27FC236}">
              <a16:creationId xmlns:a16="http://schemas.microsoft.com/office/drawing/2014/main" id="{5865E1F8-8BAB-4B40-A5DF-94FBDCA50514}"/>
            </a:ext>
          </a:extLst>
        </xdr:cNvPr>
        <xdr:cNvSpPr txBox="1"/>
      </xdr:nvSpPr>
      <xdr:spPr>
        <a:xfrm>
          <a:off x="800100" y="6543675"/>
          <a:ext cx="3324225" cy="126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latin typeface="游ゴシック" panose="020B0400000000000000" pitchFamily="50" charset="-128"/>
              <a:ea typeface="游ゴシック" panose="020B0400000000000000" pitchFamily="50" charset="-128"/>
            </a:rPr>
            <a:t>フラワーエッセンスのお店「フラワーレメディ」</a:t>
          </a:r>
          <a:endParaRPr kumimoji="1" lang="en-US" altLang="ja-JP" sz="1100">
            <a:latin typeface="游ゴシック" panose="020B0400000000000000" pitchFamily="50" charset="-128"/>
            <a:ea typeface="游ゴシック" panose="020B0400000000000000" pitchFamily="50" charset="-128"/>
          </a:endParaRPr>
        </a:p>
        <a:p>
          <a:pPr>
            <a:lnSpc>
              <a:spcPts val="1200"/>
            </a:lnSpc>
          </a:pP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＜運営＞</a:t>
          </a:r>
          <a:endParaRPr kumimoji="1" lang="en-US" altLang="ja-JP" sz="1100">
            <a:latin typeface="游ゴシック" panose="020B0400000000000000" pitchFamily="50" charset="-128"/>
            <a:ea typeface="游ゴシック" panose="020B0400000000000000" pitchFamily="50" charset="-128"/>
          </a:endParaRPr>
        </a:p>
        <a:p>
          <a:pPr>
            <a:lnSpc>
              <a:spcPts val="1300"/>
            </a:lnSpc>
          </a:pPr>
          <a:r>
            <a:rPr kumimoji="1" lang="ja-JP" altLang="en-US" sz="1100">
              <a:latin typeface="游ゴシック" panose="020B0400000000000000" pitchFamily="50" charset="-128"/>
              <a:ea typeface="游ゴシック" panose="020B0400000000000000" pitchFamily="50" charset="-128"/>
            </a:rPr>
            <a:t>パークフィールド株式会社</a:t>
          </a:r>
          <a:endParaRPr kumimoji="1" lang="en-US" altLang="ja-JP" sz="1100">
            <a:latin typeface="游ゴシック" panose="020B0400000000000000" pitchFamily="50" charset="-128"/>
            <a:ea typeface="游ゴシック" panose="020B0400000000000000" pitchFamily="50" charset="-128"/>
          </a:endParaRPr>
        </a:p>
        <a:p>
          <a:pPr>
            <a:lnSpc>
              <a:spcPts val="1200"/>
            </a:lnSpc>
          </a:pP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153-0051 </a:t>
          </a:r>
          <a:r>
            <a:rPr kumimoji="1" lang="ja-JP" altLang="en-US" sz="1100">
              <a:latin typeface="游ゴシック" panose="020B0400000000000000" pitchFamily="50" charset="-128"/>
              <a:ea typeface="游ゴシック" panose="020B0400000000000000" pitchFamily="50" charset="-128"/>
            </a:rPr>
            <a:t>東京都目黒区上目黒</a:t>
          </a:r>
          <a:r>
            <a:rPr kumimoji="1" lang="en-US" altLang="ja-JP" sz="1100">
              <a:latin typeface="游ゴシック" panose="020B0400000000000000" pitchFamily="50" charset="-128"/>
              <a:ea typeface="游ゴシック" panose="020B0400000000000000" pitchFamily="50" charset="-128"/>
            </a:rPr>
            <a:t>1-26-1-2905</a:t>
          </a:r>
        </a:p>
        <a:p>
          <a:r>
            <a:rPr kumimoji="1" lang="en-US" altLang="ja-JP" sz="1100">
              <a:latin typeface="游ゴシック" panose="020B0400000000000000" pitchFamily="50" charset="-128"/>
              <a:ea typeface="游ゴシック" panose="020B0400000000000000" pitchFamily="50" charset="-128"/>
            </a:rPr>
            <a:t>E</a:t>
          </a:r>
          <a:r>
            <a:rPr kumimoji="1" lang="ja-JP" altLang="en-US" sz="1100">
              <a:latin typeface="游ゴシック" panose="020B0400000000000000" pitchFamily="50" charset="-128"/>
              <a:ea typeface="游ゴシック" panose="020B0400000000000000" pitchFamily="50" charset="-128"/>
            </a:rPr>
            <a:t>メール：</a:t>
          </a:r>
          <a:r>
            <a:rPr kumimoji="1" lang="en-US" altLang="ja-JP" sz="1100">
              <a:latin typeface="游ゴシック" panose="020B0400000000000000" pitchFamily="50" charset="-128"/>
              <a:ea typeface="游ゴシック" panose="020B0400000000000000" pitchFamily="50" charset="-128"/>
            </a:rPr>
            <a:t>info@flower-remedy.jp</a:t>
          </a:r>
        </a:p>
      </xdr:txBody>
    </xdr:sp>
    <xdr:clientData/>
  </xdr:twoCellAnchor>
  <xdr:twoCellAnchor editAs="oneCell">
    <xdr:from>
      <xdr:col>1</xdr:col>
      <xdr:colOff>241300</xdr:colOff>
      <xdr:row>8</xdr:row>
      <xdr:rowOff>146050</xdr:rowOff>
    </xdr:from>
    <xdr:to>
      <xdr:col>5</xdr:col>
      <xdr:colOff>368300</xdr:colOff>
      <xdr:row>24</xdr:row>
      <xdr:rowOff>107950</xdr:rowOff>
    </xdr:to>
    <xdr:sp macro="" textlink="">
      <xdr:nvSpPr>
        <xdr:cNvPr id="2108" name="テキスト ボックス 7">
          <a:extLst>
            <a:ext uri="{FF2B5EF4-FFF2-40B4-BE49-F238E27FC236}">
              <a16:creationId xmlns:a16="http://schemas.microsoft.com/office/drawing/2014/main" id="{A9BAD881-9BEE-4B3B-8441-E70254D1B0E3}"/>
            </a:ext>
          </a:extLst>
        </xdr:cNvPr>
        <xdr:cNvSpPr txBox="1">
          <a:spLocks noChangeArrowheads="1"/>
        </xdr:cNvSpPr>
      </xdr:nvSpPr>
      <xdr:spPr bwMode="auto">
        <a:xfrm>
          <a:off x="819150" y="1743075"/>
          <a:ext cx="5467350" cy="2705100"/>
        </a:xfrm>
        <a:prstGeom prst="rect">
          <a:avLst/>
        </a:prstGeom>
        <a:noFill/>
        <a:ln w="9525">
          <a:solidFill>
            <a:srgbClr val="8EB4E3"/>
          </a:solidFill>
          <a:miter lim="800000"/>
          <a:headEnd/>
          <a:tailEnd/>
        </a:ln>
      </xdr:spPr>
      <xdr:txBody>
        <a:bodyPr vertOverflow="clip" wrap="square" lIns="108000" tIns="108000" rIns="108000" bIns="108000" anchor="t" upright="1"/>
        <a:lstStyle/>
        <a:p>
          <a:pPr algn="l" rtl="0">
            <a:lnSpc>
              <a:spcPts val="1300"/>
            </a:lnSpc>
            <a:defRPr sz="1000"/>
          </a:pPr>
          <a:r>
            <a:rPr lang="ja-JP" altLang="en-US" sz="1100" b="0" i="0" u="none" strike="noStrike" baseline="0">
              <a:solidFill>
                <a:srgbClr val="000000"/>
              </a:solidFill>
              <a:latin typeface="游ゴシック" panose="020B0400000000000000" pitchFamily="50" charset="-128"/>
              <a:ea typeface="游ゴシック" panose="020B0400000000000000" pitchFamily="50" charset="-128"/>
            </a:rPr>
            <a:t>バッチフラワーレメディは主に表面上に現れ、自分で自覚しているマイナス感情について、その感情を癒すために使うものです。ですので、その時々の気持ちの変化（状態）に合わせて、レメディを選択してもよく、それも正しい使い方です。</a:t>
          </a:r>
        </a:p>
        <a:p>
          <a:pPr algn="l" rtl="0">
            <a:defRPr sz="1000"/>
          </a:pPr>
          <a:endParaRPr lang="ja-JP" altLang="en-US" sz="1100" b="0" i="0" u="none" strike="noStrike" baseline="0">
            <a:solidFill>
              <a:srgbClr val="000000"/>
            </a:solidFill>
            <a:latin typeface="游ゴシック" panose="020B0400000000000000" pitchFamily="50" charset="-128"/>
            <a:ea typeface="游ゴシック" panose="020B0400000000000000" pitchFamily="50" charset="-128"/>
          </a:endParaRPr>
        </a:p>
        <a:p>
          <a:pPr algn="l" rtl="0">
            <a:defRPr sz="1000"/>
          </a:pPr>
          <a:r>
            <a:rPr lang="ja-JP" altLang="en-US" sz="1100" b="0" i="0" u="none" strike="noStrike" baseline="0">
              <a:solidFill>
                <a:srgbClr val="000000"/>
              </a:solidFill>
              <a:latin typeface="游ゴシック" panose="020B0400000000000000" pitchFamily="50" charset="-128"/>
              <a:ea typeface="游ゴシック" panose="020B0400000000000000" pitchFamily="50" charset="-128"/>
            </a:rPr>
            <a:t>この性格診断シートは、それとは別のアプローチ手法として、表層上に現れる感情のベースにある「性格的なもの」（気質的なもの）、つまり心の癖の傾向を把握するためのカウンセリングツールとお考えください。</a:t>
          </a:r>
        </a:p>
        <a:p>
          <a:pPr algn="l" rtl="0">
            <a:lnSpc>
              <a:spcPts val="1300"/>
            </a:lnSpc>
            <a:defRPr sz="1000"/>
          </a:pPr>
          <a:endParaRPr lang="ja-JP" altLang="en-US" sz="1100" b="0" i="0" u="none" strike="noStrike" baseline="0">
            <a:solidFill>
              <a:srgbClr val="000000"/>
            </a:solidFill>
            <a:latin typeface="游ゴシック" panose="020B0400000000000000" pitchFamily="50" charset="-128"/>
            <a:ea typeface="游ゴシック" panose="020B0400000000000000" pitchFamily="50" charset="-128"/>
          </a:endParaRPr>
        </a:p>
        <a:p>
          <a:pPr algn="l" rtl="0">
            <a:lnSpc>
              <a:spcPts val="1300"/>
            </a:lnSpc>
            <a:defRPr sz="1000"/>
          </a:pPr>
          <a:r>
            <a:rPr lang="ja-JP" altLang="en-US" sz="1100" b="0" i="0" u="none" strike="noStrike" baseline="0">
              <a:solidFill>
                <a:srgbClr val="000000"/>
              </a:solidFill>
              <a:latin typeface="游ゴシック" panose="020B0400000000000000" pitchFamily="50" charset="-128"/>
              <a:ea typeface="游ゴシック" panose="020B0400000000000000" pitchFamily="50" charset="-128"/>
            </a:rPr>
            <a:t>陰陽五行の考え方を取り入れて、「木・火・土・金・水」という５つの性格傾向を調べ、長期的に苦しんでいるマイナス感情であったり、実は自覚しているものの、見ないようにしている部分など、より具体的に傾向が把握出来るようになっています。</a:t>
          </a:r>
        </a:p>
        <a:p>
          <a:pPr algn="l" rtl="0">
            <a:lnSpc>
              <a:spcPts val="1200"/>
            </a:lnSpc>
            <a:defRPr sz="1000"/>
          </a:pPr>
          <a:endParaRPr lang="ja-JP" altLang="en-US" sz="1100" b="0" i="0" u="none" strike="noStrike" baseline="0">
            <a:solidFill>
              <a:srgbClr val="000000"/>
            </a:solidFill>
            <a:latin typeface="游ゴシック" panose="020B0400000000000000" pitchFamily="50" charset="-128"/>
            <a:ea typeface="游ゴシック" panose="020B0400000000000000" pitchFamily="50" charset="-128"/>
          </a:endParaRPr>
        </a:p>
        <a:p>
          <a:pPr algn="l" rtl="0">
            <a:lnSpc>
              <a:spcPts val="1200"/>
            </a:lnSpc>
            <a:defRPr sz="1000"/>
          </a:pPr>
          <a:r>
            <a:rPr lang="ja-JP" altLang="en-US" sz="1100" b="0" i="0" u="none" strike="noStrike" baseline="0">
              <a:solidFill>
                <a:srgbClr val="000000"/>
              </a:solidFill>
              <a:latin typeface="游ゴシック" panose="020B0400000000000000" pitchFamily="50" charset="-128"/>
              <a:ea typeface="游ゴシック" panose="020B0400000000000000" pitchFamily="50" charset="-128"/>
            </a:rPr>
            <a:t>診断結果シートには、その診断結果に合うと言われているバッチフラワーレメディをリストアップしています。今後のレメディ選びの際の参考にして頂ければ幸いです。</a:t>
          </a:r>
        </a:p>
      </xdr:txBody>
    </xdr:sp>
    <xdr:clientData/>
  </xdr:twoCellAnchor>
  <xdr:twoCellAnchor editAs="oneCell">
    <xdr:from>
      <xdr:col>5</xdr:col>
      <xdr:colOff>939800</xdr:colOff>
      <xdr:row>11</xdr:row>
      <xdr:rowOff>6350</xdr:rowOff>
    </xdr:from>
    <xdr:to>
      <xdr:col>8</xdr:col>
      <xdr:colOff>203200</xdr:colOff>
      <xdr:row>25</xdr:row>
      <xdr:rowOff>127000</xdr:rowOff>
    </xdr:to>
    <xdr:pic>
      <xdr:nvPicPr>
        <xdr:cNvPr id="92483" name="図 8" descr="br40-rescuespray.jpg">
          <a:extLst>
            <a:ext uri="{FF2B5EF4-FFF2-40B4-BE49-F238E27FC236}">
              <a16:creationId xmlns:a16="http://schemas.microsoft.com/office/drawing/2014/main" id="{7E4B15D1-A048-4F0D-89BE-FD785140334F}"/>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24600" y="2051050"/>
          <a:ext cx="2330450" cy="243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9</xdr:col>
      <xdr:colOff>330200</xdr:colOff>
      <xdr:row>46</xdr:row>
      <xdr:rowOff>76200</xdr:rowOff>
    </xdr:to>
    <xdr:grpSp>
      <xdr:nvGrpSpPr>
        <xdr:cNvPr id="92484" name="Group 179">
          <a:extLst>
            <a:ext uri="{FF2B5EF4-FFF2-40B4-BE49-F238E27FC236}">
              <a16:creationId xmlns:a16="http://schemas.microsoft.com/office/drawing/2014/main" id="{8FD6718A-70AD-485A-8676-2758AEFE43EB}"/>
            </a:ext>
          </a:extLst>
        </xdr:cNvPr>
        <xdr:cNvGrpSpPr>
          <a:grpSpLocks/>
        </xdr:cNvGrpSpPr>
      </xdr:nvGrpSpPr>
      <xdr:grpSpPr bwMode="auto">
        <a:xfrm>
          <a:off x="0" y="0"/>
          <a:ext cx="9410700" cy="7912100"/>
          <a:chOff x="0" y="0"/>
          <a:chExt cx="1080" cy="860"/>
        </a:xfrm>
      </xdr:grpSpPr>
      <xdr:grpSp>
        <xdr:nvGrpSpPr>
          <xdr:cNvPr id="92489" name="Group 149">
            <a:extLst>
              <a:ext uri="{FF2B5EF4-FFF2-40B4-BE49-F238E27FC236}">
                <a16:creationId xmlns:a16="http://schemas.microsoft.com/office/drawing/2014/main" id="{1F76E22F-972A-47AA-BBF4-3DEF3FF77AFA}"/>
              </a:ext>
            </a:extLst>
          </xdr:cNvPr>
          <xdr:cNvGrpSpPr>
            <a:grpSpLocks/>
          </xdr:cNvGrpSpPr>
        </xdr:nvGrpSpPr>
        <xdr:grpSpPr bwMode="auto">
          <a:xfrm>
            <a:off x="1043" y="0"/>
            <a:ext cx="37" cy="860"/>
            <a:chOff x="1043" y="0"/>
            <a:chExt cx="37" cy="860"/>
          </a:xfrm>
        </xdr:grpSpPr>
        <xdr:sp macro="" textlink="">
          <xdr:nvSpPr>
            <xdr:cNvPr id="92519" name="Rectangle 74">
              <a:extLst>
                <a:ext uri="{FF2B5EF4-FFF2-40B4-BE49-F238E27FC236}">
                  <a16:creationId xmlns:a16="http://schemas.microsoft.com/office/drawing/2014/main" id="{DC50AC8D-6C66-4128-BF85-3CB52231C7E9}"/>
                </a:ext>
              </a:extLst>
            </xdr:cNvPr>
            <xdr:cNvSpPr>
              <a:spLocks noChangeArrowheads="1"/>
            </xdr:cNvSpPr>
          </xdr:nvSpPr>
          <xdr:spPr bwMode="auto">
            <a:xfrm>
              <a:off x="1043" y="0"/>
              <a:ext cx="37" cy="860"/>
            </a:xfrm>
            <a:prstGeom prst="rect">
              <a:avLst/>
            </a:prstGeom>
            <a:solidFill>
              <a:srgbClr val="AFDF3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92520" name="Group 124">
              <a:extLst>
                <a:ext uri="{FF2B5EF4-FFF2-40B4-BE49-F238E27FC236}">
                  <a16:creationId xmlns:a16="http://schemas.microsoft.com/office/drawing/2014/main" id="{9A2B640B-223D-4DD8-BD17-9DB4EC4909F3}"/>
                </a:ext>
              </a:extLst>
            </xdr:cNvPr>
            <xdr:cNvGrpSpPr>
              <a:grpSpLocks/>
            </xdr:cNvGrpSpPr>
          </xdr:nvGrpSpPr>
          <xdr:grpSpPr bwMode="auto">
            <a:xfrm>
              <a:off x="1043" y="4"/>
              <a:ext cx="36" cy="93"/>
              <a:chOff x="1043" y="4"/>
              <a:chExt cx="36" cy="93"/>
            </a:xfrm>
          </xdr:grpSpPr>
          <xdr:sp macro="" textlink="">
            <xdr:nvSpPr>
              <xdr:cNvPr id="2169" name="WordArt 121">
                <a:extLst>
                  <a:ext uri="{FF2B5EF4-FFF2-40B4-BE49-F238E27FC236}">
                    <a16:creationId xmlns:a16="http://schemas.microsoft.com/office/drawing/2014/main" id="{B758BAF4-398C-4ACD-A664-883F540D6E76}"/>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171" name="WordArt 123">
                <a:extLst>
                  <a:ext uri="{FF2B5EF4-FFF2-40B4-BE49-F238E27FC236}">
                    <a16:creationId xmlns:a16="http://schemas.microsoft.com/office/drawing/2014/main" id="{0000BB17-9E3C-4EBA-86A1-20489C5C0F70}"/>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521" name="Group 125">
              <a:extLst>
                <a:ext uri="{FF2B5EF4-FFF2-40B4-BE49-F238E27FC236}">
                  <a16:creationId xmlns:a16="http://schemas.microsoft.com/office/drawing/2014/main" id="{AB200334-E945-45B7-8213-1BFB2F0D4251}"/>
                </a:ext>
              </a:extLst>
            </xdr:cNvPr>
            <xdr:cNvGrpSpPr>
              <a:grpSpLocks/>
            </xdr:cNvGrpSpPr>
          </xdr:nvGrpSpPr>
          <xdr:grpSpPr bwMode="auto">
            <a:xfrm>
              <a:off x="1043" y="98"/>
              <a:ext cx="36" cy="93"/>
              <a:chOff x="1043" y="4"/>
              <a:chExt cx="36" cy="93"/>
            </a:xfrm>
          </xdr:grpSpPr>
          <xdr:sp macro="" textlink="">
            <xdr:nvSpPr>
              <xdr:cNvPr id="2174" name="WordArt 126">
                <a:extLst>
                  <a:ext uri="{FF2B5EF4-FFF2-40B4-BE49-F238E27FC236}">
                    <a16:creationId xmlns:a16="http://schemas.microsoft.com/office/drawing/2014/main" id="{FDAAC7C6-CDDA-4430-BFD2-C9E59B32539B}"/>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175" name="WordArt 127">
                <a:extLst>
                  <a:ext uri="{FF2B5EF4-FFF2-40B4-BE49-F238E27FC236}">
                    <a16:creationId xmlns:a16="http://schemas.microsoft.com/office/drawing/2014/main" id="{EBC8BC2F-30B0-4692-A346-1A836096F936}"/>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522" name="Group 128">
              <a:extLst>
                <a:ext uri="{FF2B5EF4-FFF2-40B4-BE49-F238E27FC236}">
                  <a16:creationId xmlns:a16="http://schemas.microsoft.com/office/drawing/2014/main" id="{C3154470-548F-47BF-B601-E400613F793E}"/>
                </a:ext>
              </a:extLst>
            </xdr:cNvPr>
            <xdr:cNvGrpSpPr>
              <a:grpSpLocks/>
            </xdr:cNvGrpSpPr>
          </xdr:nvGrpSpPr>
          <xdr:grpSpPr bwMode="auto">
            <a:xfrm>
              <a:off x="1043" y="193"/>
              <a:ext cx="36" cy="93"/>
              <a:chOff x="1043" y="4"/>
              <a:chExt cx="36" cy="93"/>
            </a:xfrm>
          </xdr:grpSpPr>
          <xdr:sp macro="" textlink="">
            <xdr:nvSpPr>
              <xdr:cNvPr id="2177" name="WordArt 129">
                <a:extLst>
                  <a:ext uri="{FF2B5EF4-FFF2-40B4-BE49-F238E27FC236}">
                    <a16:creationId xmlns:a16="http://schemas.microsoft.com/office/drawing/2014/main" id="{0F386571-13D2-4CEA-A338-903A35FA34C2}"/>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178" name="WordArt 130">
                <a:extLst>
                  <a:ext uri="{FF2B5EF4-FFF2-40B4-BE49-F238E27FC236}">
                    <a16:creationId xmlns:a16="http://schemas.microsoft.com/office/drawing/2014/main" id="{2A883BBB-6D03-4245-87CA-746A9B507D2D}"/>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523" name="Group 131">
              <a:extLst>
                <a:ext uri="{FF2B5EF4-FFF2-40B4-BE49-F238E27FC236}">
                  <a16:creationId xmlns:a16="http://schemas.microsoft.com/office/drawing/2014/main" id="{D4EFEA5B-DDF0-46CC-A4D3-A996614C1AD4}"/>
                </a:ext>
              </a:extLst>
            </xdr:cNvPr>
            <xdr:cNvGrpSpPr>
              <a:grpSpLocks/>
            </xdr:cNvGrpSpPr>
          </xdr:nvGrpSpPr>
          <xdr:grpSpPr bwMode="auto">
            <a:xfrm>
              <a:off x="1043" y="288"/>
              <a:ext cx="36" cy="93"/>
              <a:chOff x="1043" y="4"/>
              <a:chExt cx="36" cy="93"/>
            </a:xfrm>
          </xdr:grpSpPr>
          <xdr:sp macro="" textlink="">
            <xdr:nvSpPr>
              <xdr:cNvPr id="2180" name="WordArt 132">
                <a:extLst>
                  <a:ext uri="{FF2B5EF4-FFF2-40B4-BE49-F238E27FC236}">
                    <a16:creationId xmlns:a16="http://schemas.microsoft.com/office/drawing/2014/main" id="{99B94799-4264-4F97-BB60-596EAE9174E3}"/>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181" name="WordArt 133">
                <a:extLst>
                  <a:ext uri="{FF2B5EF4-FFF2-40B4-BE49-F238E27FC236}">
                    <a16:creationId xmlns:a16="http://schemas.microsoft.com/office/drawing/2014/main" id="{1C6CEEDF-3BBF-4694-A747-228477E6E67D}"/>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524" name="Group 134">
              <a:extLst>
                <a:ext uri="{FF2B5EF4-FFF2-40B4-BE49-F238E27FC236}">
                  <a16:creationId xmlns:a16="http://schemas.microsoft.com/office/drawing/2014/main" id="{CFE82854-EC19-4AFE-A423-78632D0C4241}"/>
                </a:ext>
              </a:extLst>
            </xdr:cNvPr>
            <xdr:cNvGrpSpPr>
              <a:grpSpLocks/>
            </xdr:cNvGrpSpPr>
          </xdr:nvGrpSpPr>
          <xdr:grpSpPr bwMode="auto">
            <a:xfrm>
              <a:off x="1043" y="383"/>
              <a:ext cx="36" cy="93"/>
              <a:chOff x="1043" y="4"/>
              <a:chExt cx="36" cy="93"/>
            </a:xfrm>
          </xdr:grpSpPr>
          <xdr:sp macro="" textlink="">
            <xdr:nvSpPr>
              <xdr:cNvPr id="2183" name="WordArt 135">
                <a:extLst>
                  <a:ext uri="{FF2B5EF4-FFF2-40B4-BE49-F238E27FC236}">
                    <a16:creationId xmlns:a16="http://schemas.microsoft.com/office/drawing/2014/main" id="{9931B2E5-1CC4-4064-A2C1-A0A9AD23A705}"/>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184" name="WordArt 136">
                <a:extLst>
                  <a:ext uri="{FF2B5EF4-FFF2-40B4-BE49-F238E27FC236}">
                    <a16:creationId xmlns:a16="http://schemas.microsoft.com/office/drawing/2014/main" id="{105289F0-533F-4047-845A-2244FC89E64C}"/>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525" name="Group 137">
              <a:extLst>
                <a:ext uri="{FF2B5EF4-FFF2-40B4-BE49-F238E27FC236}">
                  <a16:creationId xmlns:a16="http://schemas.microsoft.com/office/drawing/2014/main" id="{C6BAD460-6386-48F6-862F-BF0739804511}"/>
                </a:ext>
              </a:extLst>
            </xdr:cNvPr>
            <xdr:cNvGrpSpPr>
              <a:grpSpLocks/>
            </xdr:cNvGrpSpPr>
          </xdr:nvGrpSpPr>
          <xdr:grpSpPr bwMode="auto">
            <a:xfrm>
              <a:off x="1043" y="477"/>
              <a:ext cx="36" cy="93"/>
              <a:chOff x="1043" y="4"/>
              <a:chExt cx="36" cy="93"/>
            </a:xfrm>
          </xdr:grpSpPr>
          <xdr:sp macro="" textlink="">
            <xdr:nvSpPr>
              <xdr:cNvPr id="2186" name="WordArt 138">
                <a:extLst>
                  <a:ext uri="{FF2B5EF4-FFF2-40B4-BE49-F238E27FC236}">
                    <a16:creationId xmlns:a16="http://schemas.microsoft.com/office/drawing/2014/main" id="{BE09A608-E8C4-4B6B-A63A-994679F36EE3}"/>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187" name="WordArt 139">
                <a:extLst>
                  <a:ext uri="{FF2B5EF4-FFF2-40B4-BE49-F238E27FC236}">
                    <a16:creationId xmlns:a16="http://schemas.microsoft.com/office/drawing/2014/main" id="{DB447BE3-E8E6-44AC-B0DF-B6A0DAD71E39}"/>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526" name="Group 140">
              <a:extLst>
                <a:ext uri="{FF2B5EF4-FFF2-40B4-BE49-F238E27FC236}">
                  <a16:creationId xmlns:a16="http://schemas.microsoft.com/office/drawing/2014/main" id="{230FD52B-D0BD-4FBC-B6A1-0AFC279E4DC6}"/>
                </a:ext>
              </a:extLst>
            </xdr:cNvPr>
            <xdr:cNvGrpSpPr>
              <a:grpSpLocks/>
            </xdr:cNvGrpSpPr>
          </xdr:nvGrpSpPr>
          <xdr:grpSpPr bwMode="auto">
            <a:xfrm>
              <a:off x="1043" y="572"/>
              <a:ext cx="36" cy="93"/>
              <a:chOff x="1043" y="4"/>
              <a:chExt cx="36" cy="93"/>
            </a:xfrm>
          </xdr:grpSpPr>
          <xdr:sp macro="" textlink="">
            <xdr:nvSpPr>
              <xdr:cNvPr id="2189" name="WordArt 141">
                <a:extLst>
                  <a:ext uri="{FF2B5EF4-FFF2-40B4-BE49-F238E27FC236}">
                    <a16:creationId xmlns:a16="http://schemas.microsoft.com/office/drawing/2014/main" id="{F1A33A89-9B16-4335-97F6-E20E1C84B102}"/>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190" name="WordArt 142">
                <a:extLst>
                  <a:ext uri="{FF2B5EF4-FFF2-40B4-BE49-F238E27FC236}">
                    <a16:creationId xmlns:a16="http://schemas.microsoft.com/office/drawing/2014/main" id="{77B7C323-3DA3-4AB3-9035-7EB47865DAE2}"/>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527" name="Group 143">
              <a:extLst>
                <a:ext uri="{FF2B5EF4-FFF2-40B4-BE49-F238E27FC236}">
                  <a16:creationId xmlns:a16="http://schemas.microsoft.com/office/drawing/2014/main" id="{9221F281-9B24-4586-B004-89A5604B9E67}"/>
                </a:ext>
              </a:extLst>
            </xdr:cNvPr>
            <xdr:cNvGrpSpPr>
              <a:grpSpLocks/>
            </xdr:cNvGrpSpPr>
          </xdr:nvGrpSpPr>
          <xdr:grpSpPr bwMode="auto">
            <a:xfrm>
              <a:off x="1043" y="667"/>
              <a:ext cx="36" cy="93"/>
              <a:chOff x="1043" y="4"/>
              <a:chExt cx="36" cy="93"/>
            </a:xfrm>
          </xdr:grpSpPr>
          <xdr:sp macro="" textlink="">
            <xdr:nvSpPr>
              <xdr:cNvPr id="2192" name="WordArt 144">
                <a:extLst>
                  <a:ext uri="{FF2B5EF4-FFF2-40B4-BE49-F238E27FC236}">
                    <a16:creationId xmlns:a16="http://schemas.microsoft.com/office/drawing/2014/main" id="{1A447DBD-D0FF-496A-8FD2-6C6FDFE0BDE6}"/>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193" name="WordArt 145">
                <a:extLst>
                  <a:ext uri="{FF2B5EF4-FFF2-40B4-BE49-F238E27FC236}">
                    <a16:creationId xmlns:a16="http://schemas.microsoft.com/office/drawing/2014/main" id="{F08B487F-B21A-4FA6-BCB2-5038FBCF531A}"/>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528" name="Group 146">
              <a:extLst>
                <a:ext uri="{FF2B5EF4-FFF2-40B4-BE49-F238E27FC236}">
                  <a16:creationId xmlns:a16="http://schemas.microsoft.com/office/drawing/2014/main" id="{CEB4D4C5-E86B-4770-B6E5-9BBD97EC0C5D}"/>
                </a:ext>
              </a:extLst>
            </xdr:cNvPr>
            <xdr:cNvGrpSpPr>
              <a:grpSpLocks/>
            </xdr:cNvGrpSpPr>
          </xdr:nvGrpSpPr>
          <xdr:grpSpPr bwMode="auto">
            <a:xfrm>
              <a:off x="1043" y="762"/>
              <a:ext cx="36" cy="93"/>
              <a:chOff x="1043" y="4"/>
              <a:chExt cx="36" cy="93"/>
            </a:xfrm>
          </xdr:grpSpPr>
          <xdr:sp macro="" textlink="">
            <xdr:nvSpPr>
              <xdr:cNvPr id="2195" name="WordArt 147">
                <a:extLst>
                  <a:ext uri="{FF2B5EF4-FFF2-40B4-BE49-F238E27FC236}">
                    <a16:creationId xmlns:a16="http://schemas.microsoft.com/office/drawing/2014/main" id="{7D98B463-1C1F-49BB-83DB-009776285B9A}"/>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196" name="WordArt 148">
                <a:extLst>
                  <a:ext uri="{FF2B5EF4-FFF2-40B4-BE49-F238E27FC236}">
                    <a16:creationId xmlns:a16="http://schemas.microsoft.com/office/drawing/2014/main" id="{9A487D7B-9E33-4630-88F5-E0610CCD01AA}"/>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grpSp>
        <xdr:nvGrpSpPr>
          <xdr:cNvPr id="92490" name="Group 150">
            <a:extLst>
              <a:ext uri="{FF2B5EF4-FFF2-40B4-BE49-F238E27FC236}">
                <a16:creationId xmlns:a16="http://schemas.microsoft.com/office/drawing/2014/main" id="{6A1841CF-F564-474F-B335-94940F3D4AC6}"/>
              </a:ext>
            </a:extLst>
          </xdr:cNvPr>
          <xdr:cNvGrpSpPr>
            <a:grpSpLocks/>
          </xdr:cNvGrpSpPr>
        </xdr:nvGrpSpPr>
        <xdr:grpSpPr bwMode="auto">
          <a:xfrm>
            <a:off x="0" y="0"/>
            <a:ext cx="37" cy="860"/>
            <a:chOff x="1043" y="0"/>
            <a:chExt cx="37" cy="860"/>
          </a:xfrm>
        </xdr:grpSpPr>
        <xdr:sp macro="" textlink="">
          <xdr:nvSpPr>
            <xdr:cNvPr id="92491" name="Rectangle 151">
              <a:extLst>
                <a:ext uri="{FF2B5EF4-FFF2-40B4-BE49-F238E27FC236}">
                  <a16:creationId xmlns:a16="http://schemas.microsoft.com/office/drawing/2014/main" id="{F3A4986D-6E09-47B6-9A07-0A742100937D}"/>
                </a:ext>
              </a:extLst>
            </xdr:cNvPr>
            <xdr:cNvSpPr>
              <a:spLocks noChangeArrowheads="1"/>
            </xdr:cNvSpPr>
          </xdr:nvSpPr>
          <xdr:spPr bwMode="auto">
            <a:xfrm>
              <a:off x="1043" y="0"/>
              <a:ext cx="37" cy="860"/>
            </a:xfrm>
            <a:prstGeom prst="rect">
              <a:avLst/>
            </a:prstGeom>
            <a:solidFill>
              <a:srgbClr val="AFDF3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92492" name="Group 152">
              <a:extLst>
                <a:ext uri="{FF2B5EF4-FFF2-40B4-BE49-F238E27FC236}">
                  <a16:creationId xmlns:a16="http://schemas.microsoft.com/office/drawing/2014/main" id="{EC156BB3-44EE-4DA4-A57D-74708DE9323B}"/>
                </a:ext>
              </a:extLst>
            </xdr:cNvPr>
            <xdr:cNvGrpSpPr>
              <a:grpSpLocks/>
            </xdr:cNvGrpSpPr>
          </xdr:nvGrpSpPr>
          <xdr:grpSpPr bwMode="auto">
            <a:xfrm>
              <a:off x="1043" y="4"/>
              <a:ext cx="36" cy="93"/>
              <a:chOff x="1043" y="4"/>
              <a:chExt cx="36" cy="93"/>
            </a:xfrm>
          </xdr:grpSpPr>
          <xdr:sp macro="" textlink="">
            <xdr:nvSpPr>
              <xdr:cNvPr id="2201" name="WordArt 153">
                <a:extLst>
                  <a:ext uri="{FF2B5EF4-FFF2-40B4-BE49-F238E27FC236}">
                    <a16:creationId xmlns:a16="http://schemas.microsoft.com/office/drawing/2014/main" id="{BB4C46C1-5C5E-4D64-945B-431338472CD4}"/>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202" name="WordArt 154">
                <a:extLst>
                  <a:ext uri="{FF2B5EF4-FFF2-40B4-BE49-F238E27FC236}">
                    <a16:creationId xmlns:a16="http://schemas.microsoft.com/office/drawing/2014/main" id="{5DE1B031-A567-404F-87C7-11B8852B8279}"/>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493" name="Group 155">
              <a:extLst>
                <a:ext uri="{FF2B5EF4-FFF2-40B4-BE49-F238E27FC236}">
                  <a16:creationId xmlns:a16="http://schemas.microsoft.com/office/drawing/2014/main" id="{2800A474-4579-462E-9B71-476F6FD51FE6}"/>
                </a:ext>
              </a:extLst>
            </xdr:cNvPr>
            <xdr:cNvGrpSpPr>
              <a:grpSpLocks/>
            </xdr:cNvGrpSpPr>
          </xdr:nvGrpSpPr>
          <xdr:grpSpPr bwMode="auto">
            <a:xfrm>
              <a:off x="1043" y="98"/>
              <a:ext cx="36" cy="93"/>
              <a:chOff x="1043" y="4"/>
              <a:chExt cx="36" cy="93"/>
            </a:xfrm>
          </xdr:grpSpPr>
          <xdr:sp macro="" textlink="">
            <xdr:nvSpPr>
              <xdr:cNvPr id="2204" name="WordArt 156">
                <a:extLst>
                  <a:ext uri="{FF2B5EF4-FFF2-40B4-BE49-F238E27FC236}">
                    <a16:creationId xmlns:a16="http://schemas.microsoft.com/office/drawing/2014/main" id="{5A690763-CFF3-4501-B550-A229C7945117}"/>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205" name="WordArt 157">
                <a:extLst>
                  <a:ext uri="{FF2B5EF4-FFF2-40B4-BE49-F238E27FC236}">
                    <a16:creationId xmlns:a16="http://schemas.microsoft.com/office/drawing/2014/main" id="{C145E6C2-B2B6-4FFA-823A-89102937CE66}"/>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494" name="Group 158">
              <a:extLst>
                <a:ext uri="{FF2B5EF4-FFF2-40B4-BE49-F238E27FC236}">
                  <a16:creationId xmlns:a16="http://schemas.microsoft.com/office/drawing/2014/main" id="{FC6F3F1D-872E-4A1A-B499-AE2D8A0F86A2}"/>
                </a:ext>
              </a:extLst>
            </xdr:cNvPr>
            <xdr:cNvGrpSpPr>
              <a:grpSpLocks/>
            </xdr:cNvGrpSpPr>
          </xdr:nvGrpSpPr>
          <xdr:grpSpPr bwMode="auto">
            <a:xfrm>
              <a:off x="1043" y="193"/>
              <a:ext cx="36" cy="93"/>
              <a:chOff x="1043" y="4"/>
              <a:chExt cx="36" cy="93"/>
            </a:xfrm>
          </xdr:grpSpPr>
          <xdr:sp macro="" textlink="">
            <xdr:nvSpPr>
              <xdr:cNvPr id="2207" name="WordArt 159">
                <a:extLst>
                  <a:ext uri="{FF2B5EF4-FFF2-40B4-BE49-F238E27FC236}">
                    <a16:creationId xmlns:a16="http://schemas.microsoft.com/office/drawing/2014/main" id="{81B79011-7AC3-4782-B552-52B6DDA46DF8}"/>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208" name="WordArt 160">
                <a:extLst>
                  <a:ext uri="{FF2B5EF4-FFF2-40B4-BE49-F238E27FC236}">
                    <a16:creationId xmlns:a16="http://schemas.microsoft.com/office/drawing/2014/main" id="{657DD6AC-8877-4733-A620-FC8691BF5285}"/>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495" name="Group 161">
              <a:extLst>
                <a:ext uri="{FF2B5EF4-FFF2-40B4-BE49-F238E27FC236}">
                  <a16:creationId xmlns:a16="http://schemas.microsoft.com/office/drawing/2014/main" id="{D5F11DDD-F0A0-4E48-9E03-D124326B65E4}"/>
                </a:ext>
              </a:extLst>
            </xdr:cNvPr>
            <xdr:cNvGrpSpPr>
              <a:grpSpLocks/>
            </xdr:cNvGrpSpPr>
          </xdr:nvGrpSpPr>
          <xdr:grpSpPr bwMode="auto">
            <a:xfrm>
              <a:off x="1043" y="288"/>
              <a:ext cx="36" cy="93"/>
              <a:chOff x="1043" y="4"/>
              <a:chExt cx="36" cy="93"/>
            </a:xfrm>
          </xdr:grpSpPr>
          <xdr:sp macro="" textlink="">
            <xdr:nvSpPr>
              <xdr:cNvPr id="2210" name="WordArt 162">
                <a:extLst>
                  <a:ext uri="{FF2B5EF4-FFF2-40B4-BE49-F238E27FC236}">
                    <a16:creationId xmlns:a16="http://schemas.microsoft.com/office/drawing/2014/main" id="{8A97A153-7E11-4C62-AB20-D7A1BEE62160}"/>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211" name="WordArt 163">
                <a:extLst>
                  <a:ext uri="{FF2B5EF4-FFF2-40B4-BE49-F238E27FC236}">
                    <a16:creationId xmlns:a16="http://schemas.microsoft.com/office/drawing/2014/main" id="{EF834A42-27D4-4184-85D2-03262438597E}"/>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496" name="Group 164">
              <a:extLst>
                <a:ext uri="{FF2B5EF4-FFF2-40B4-BE49-F238E27FC236}">
                  <a16:creationId xmlns:a16="http://schemas.microsoft.com/office/drawing/2014/main" id="{3C748ACE-CD43-466E-BF29-3E3B791FCCC1}"/>
                </a:ext>
              </a:extLst>
            </xdr:cNvPr>
            <xdr:cNvGrpSpPr>
              <a:grpSpLocks/>
            </xdr:cNvGrpSpPr>
          </xdr:nvGrpSpPr>
          <xdr:grpSpPr bwMode="auto">
            <a:xfrm>
              <a:off x="1043" y="383"/>
              <a:ext cx="36" cy="93"/>
              <a:chOff x="1043" y="4"/>
              <a:chExt cx="36" cy="93"/>
            </a:xfrm>
          </xdr:grpSpPr>
          <xdr:sp macro="" textlink="">
            <xdr:nvSpPr>
              <xdr:cNvPr id="2213" name="WordArt 165">
                <a:extLst>
                  <a:ext uri="{FF2B5EF4-FFF2-40B4-BE49-F238E27FC236}">
                    <a16:creationId xmlns:a16="http://schemas.microsoft.com/office/drawing/2014/main" id="{281D2B39-B42E-4D33-85EE-EE15141A242D}"/>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214" name="WordArt 166">
                <a:extLst>
                  <a:ext uri="{FF2B5EF4-FFF2-40B4-BE49-F238E27FC236}">
                    <a16:creationId xmlns:a16="http://schemas.microsoft.com/office/drawing/2014/main" id="{38CC79B1-0E7B-4116-9F32-A7C3CED80B50}"/>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497" name="Group 167">
              <a:extLst>
                <a:ext uri="{FF2B5EF4-FFF2-40B4-BE49-F238E27FC236}">
                  <a16:creationId xmlns:a16="http://schemas.microsoft.com/office/drawing/2014/main" id="{6AB4AD0F-B459-42EE-877D-AE4D193A1555}"/>
                </a:ext>
              </a:extLst>
            </xdr:cNvPr>
            <xdr:cNvGrpSpPr>
              <a:grpSpLocks/>
            </xdr:cNvGrpSpPr>
          </xdr:nvGrpSpPr>
          <xdr:grpSpPr bwMode="auto">
            <a:xfrm>
              <a:off x="1043" y="477"/>
              <a:ext cx="36" cy="93"/>
              <a:chOff x="1043" y="4"/>
              <a:chExt cx="36" cy="93"/>
            </a:xfrm>
          </xdr:grpSpPr>
          <xdr:sp macro="" textlink="">
            <xdr:nvSpPr>
              <xdr:cNvPr id="2216" name="WordArt 168">
                <a:extLst>
                  <a:ext uri="{FF2B5EF4-FFF2-40B4-BE49-F238E27FC236}">
                    <a16:creationId xmlns:a16="http://schemas.microsoft.com/office/drawing/2014/main" id="{31A32110-DAEC-4B75-8005-54A5A958FBF2}"/>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217" name="WordArt 169">
                <a:extLst>
                  <a:ext uri="{FF2B5EF4-FFF2-40B4-BE49-F238E27FC236}">
                    <a16:creationId xmlns:a16="http://schemas.microsoft.com/office/drawing/2014/main" id="{EC256C95-F2BE-4110-BEC0-9B91DB881D19}"/>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498" name="Group 170">
              <a:extLst>
                <a:ext uri="{FF2B5EF4-FFF2-40B4-BE49-F238E27FC236}">
                  <a16:creationId xmlns:a16="http://schemas.microsoft.com/office/drawing/2014/main" id="{30845C63-CDB6-47D8-9B38-DE7C2F31E886}"/>
                </a:ext>
              </a:extLst>
            </xdr:cNvPr>
            <xdr:cNvGrpSpPr>
              <a:grpSpLocks/>
            </xdr:cNvGrpSpPr>
          </xdr:nvGrpSpPr>
          <xdr:grpSpPr bwMode="auto">
            <a:xfrm>
              <a:off x="1043" y="572"/>
              <a:ext cx="36" cy="93"/>
              <a:chOff x="1043" y="4"/>
              <a:chExt cx="36" cy="93"/>
            </a:xfrm>
          </xdr:grpSpPr>
          <xdr:sp macro="" textlink="">
            <xdr:nvSpPr>
              <xdr:cNvPr id="2219" name="WordArt 171">
                <a:extLst>
                  <a:ext uri="{FF2B5EF4-FFF2-40B4-BE49-F238E27FC236}">
                    <a16:creationId xmlns:a16="http://schemas.microsoft.com/office/drawing/2014/main" id="{32923998-D407-4E88-9637-51A98D4435B9}"/>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220" name="WordArt 172">
                <a:extLst>
                  <a:ext uri="{FF2B5EF4-FFF2-40B4-BE49-F238E27FC236}">
                    <a16:creationId xmlns:a16="http://schemas.microsoft.com/office/drawing/2014/main" id="{D3373C29-DAB5-4CBC-BFFC-3206EA72BFE4}"/>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499" name="Group 173">
              <a:extLst>
                <a:ext uri="{FF2B5EF4-FFF2-40B4-BE49-F238E27FC236}">
                  <a16:creationId xmlns:a16="http://schemas.microsoft.com/office/drawing/2014/main" id="{BF697BAF-805E-4E27-9300-286399F684AB}"/>
                </a:ext>
              </a:extLst>
            </xdr:cNvPr>
            <xdr:cNvGrpSpPr>
              <a:grpSpLocks/>
            </xdr:cNvGrpSpPr>
          </xdr:nvGrpSpPr>
          <xdr:grpSpPr bwMode="auto">
            <a:xfrm>
              <a:off x="1043" y="667"/>
              <a:ext cx="36" cy="93"/>
              <a:chOff x="1043" y="4"/>
              <a:chExt cx="36" cy="93"/>
            </a:xfrm>
          </xdr:grpSpPr>
          <xdr:sp macro="" textlink="">
            <xdr:nvSpPr>
              <xdr:cNvPr id="2222" name="WordArt 174">
                <a:extLst>
                  <a:ext uri="{FF2B5EF4-FFF2-40B4-BE49-F238E27FC236}">
                    <a16:creationId xmlns:a16="http://schemas.microsoft.com/office/drawing/2014/main" id="{403718D5-5E80-4C15-8103-63E06CC0E0D6}"/>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223" name="WordArt 175">
                <a:extLst>
                  <a:ext uri="{FF2B5EF4-FFF2-40B4-BE49-F238E27FC236}">
                    <a16:creationId xmlns:a16="http://schemas.microsoft.com/office/drawing/2014/main" id="{7F2ACF17-C7C3-411B-9308-CDD463E6CD6D}"/>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nvGrpSpPr>
            <xdr:cNvPr id="92500" name="Group 176">
              <a:extLst>
                <a:ext uri="{FF2B5EF4-FFF2-40B4-BE49-F238E27FC236}">
                  <a16:creationId xmlns:a16="http://schemas.microsoft.com/office/drawing/2014/main" id="{81EB69A4-B181-4B1F-81CC-BA66CAF104AF}"/>
                </a:ext>
              </a:extLst>
            </xdr:cNvPr>
            <xdr:cNvGrpSpPr>
              <a:grpSpLocks/>
            </xdr:cNvGrpSpPr>
          </xdr:nvGrpSpPr>
          <xdr:grpSpPr bwMode="auto">
            <a:xfrm>
              <a:off x="1043" y="762"/>
              <a:ext cx="36" cy="93"/>
              <a:chOff x="1043" y="4"/>
              <a:chExt cx="36" cy="93"/>
            </a:xfrm>
          </xdr:grpSpPr>
          <xdr:sp macro="" textlink="">
            <xdr:nvSpPr>
              <xdr:cNvPr id="2225" name="WordArt 177">
                <a:extLst>
                  <a:ext uri="{FF2B5EF4-FFF2-40B4-BE49-F238E27FC236}">
                    <a16:creationId xmlns:a16="http://schemas.microsoft.com/office/drawing/2014/main" id="{8B680BDC-4E7B-47DF-BB4E-23167A697912}"/>
                  </a:ext>
                </a:extLst>
              </xdr:cNvPr>
              <xdr:cNvSpPr>
                <a:spLocks noChangeArrowheads="1" noChangeShapeType="1" noTextEdit="1"/>
              </xdr:cNvSpPr>
            </xdr:nvSpPr>
            <xdr:spPr bwMode="auto">
              <a:xfrm flipH="1">
                <a:off x="1043" y="4"/>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sp macro="" textlink="">
            <xdr:nvSpPr>
              <xdr:cNvPr id="2226" name="WordArt 178">
                <a:extLst>
                  <a:ext uri="{FF2B5EF4-FFF2-40B4-BE49-F238E27FC236}">
                    <a16:creationId xmlns:a16="http://schemas.microsoft.com/office/drawing/2014/main" id="{2F5FD6F5-CA60-4C49-A003-E4E64E0F9BAA}"/>
                  </a:ext>
                </a:extLst>
              </xdr:cNvPr>
              <xdr:cNvSpPr>
                <a:spLocks noChangeArrowheads="1" noChangeShapeType="1" noTextEdit="1"/>
              </xdr:cNvSpPr>
            </xdr:nvSpPr>
            <xdr:spPr bwMode="auto">
              <a:xfrm flipH="1" flipV="1">
                <a:off x="1043" y="40"/>
                <a:ext cx="36" cy="57"/>
              </a:xfrm>
              <a:prstGeom prst="rect">
                <a:avLst/>
              </a:prstGeom>
            </xdr:spPr>
            <xdr:txBody>
              <a:bodyPr wrap="none" fromWordArt="1">
                <a:prstTxWarp prst="textChevron">
                  <a:avLst>
                    <a:gd name="adj" fmla="val 25000"/>
                  </a:avLst>
                </a:prstTxWarp>
              </a:bodyPr>
              <a:lstStyle/>
              <a:p>
                <a:pPr algn="ctr" rtl="0"/>
                <a:r>
                  <a:rPr lang="ja-JP" altLang="en-US" sz="3200" kern="10" spc="0">
                    <a:ln w="9525">
                      <a:noFill/>
                      <a:round/>
                      <a:headEnd/>
                      <a:tailEnd/>
                    </a:ln>
                    <a:solidFill>
                      <a:srgbClr val="FFFFFF"/>
                    </a:solidFill>
                    <a:effectLst/>
                    <a:latin typeface="ＭＳ Ｐ明朝"/>
                    <a:ea typeface="ＭＳ Ｐ明朝"/>
                  </a:rPr>
                  <a:t>○</a:t>
                </a:r>
              </a:p>
            </xdr:txBody>
          </xdr:sp>
        </xdr:grpSp>
      </xdr:grpSp>
    </xdr:grpSp>
    <xdr:clientData/>
  </xdr:twoCellAnchor>
  <xdr:twoCellAnchor>
    <xdr:from>
      <xdr:col>1</xdr:col>
      <xdr:colOff>1193800</xdr:colOff>
      <xdr:row>4</xdr:row>
      <xdr:rowOff>120650</xdr:rowOff>
    </xdr:from>
    <xdr:to>
      <xdr:col>5</xdr:col>
      <xdr:colOff>882650</xdr:colOff>
      <xdr:row>6</xdr:row>
      <xdr:rowOff>127000</xdr:rowOff>
    </xdr:to>
    <xdr:grpSp>
      <xdr:nvGrpSpPr>
        <xdr:cNvPr id="92485" name="Group 181">
          <a:extLst>
            <a:ext uri="{FF2B5EF4-FFF2-40B4-BE49-F238E27FC236}">
              <a16:creationId xmlns:a16="http://schemas.microsoft.com/office/drawing/2014/main" id="{9520C8DB-2CAF-4392-A75B-75CEBB907FEC}"/>
            </a:ext>
          </a:extLst>
        </xdr:cNvPr>
        <xdr:cNvGrpSpPr>
          <a:grpSpLocks noChangeAspect="1"/>
        </xdr:cNvGrpSpPr>
      </xdr:nvGrpSpPr>
      <xdr:grpSpPr bwMode="auto">
        <a:xfrm>
          <a:off x="1701800" y="850900"/>
          <a:ext cx="4565650" cy="336550"/>
          <a:chOff x="247" y="115"/>
          <a:chExt cx="486" cy="33"/>
        </a:xfrm>
      </xdr:grpSpPr>
      <xdr:sp macro="" textlink="">
        <xdr:nvSpPr>
          <xdr:cNvPr id="2111" name="WordArt 63">
            <a:extLst>
              <a:ext uri="{FF2B5EF4-FFF2-40B4-BE49-F238E27FC236}">
                <a16:creationId xmlns:a16="http://schemas.microsoft.com/office/drawing/2014/main" id="{B24DCB54-6620-4CA0-8DDF-DA2FEEE449C7}"/>
              </a:ext>
            </a:extLst>
          </xdr:cNvPr>
          <xdr:cNvSpPr>
            <a:spLocks noChangeAspect="1" noChangeArrowheads="1" noChangeShapeType="1" noTextEdit="1"/>
          </xdr:cNvSpPr>
        </xdr:nvSpPr>
        <xdr:spPr bwMode="auto">
          <a:xfrm>
            <a:off x="247" y="115"/>
            <a:ext cx="486" cy="33"/>
          </a:xfrm>
          <a:prstGeom prst="rect">
            <a:avLst/>
          </a:prstGeom>
        </xdr:spPr>
        <xdr:txBody>
          <a:bodyPr wrap="none" fromWordArt="1">
            <a:prstTxWarp prst="textPlain">
              <a:avLst>
                <a:gd name="adj" fmla="val 50000"/>
              </a:avLst>
            </a:prstTxWarp>
          </a:bodyPr>
          <a:lstStyle/>
          <a:p>
            <a:pPr algn="ctr" rtl="0"/>
            <a:r>
              <a:rPr lang="ja-JP" altLang="en-US" sz="2400" kern="10" spc="0">
                <a:ln w="127000">
                  <a:solidFill>
                    <a:srgbClr val="AC4600"/>
                  </a:solidFill>
                  <a:round/>
                  <a:headEnd/>
                  <a:tailEnd/>
                </a:ln>
                <a:solidFill>
                  <a:srgbClr val="AC4600"/>
                </a:solidFill>
                <a:effectLst/>
                <a:latin typeface="ＭＳ Ｐゴシック"/>
                <a:ea typeface="ＭＳ Ｐゴシック"/>
              </a:rPr>
              <a:t>バッチフラワー「陰陽五行性格診断」</a:t>
            </a:r>
          </a:p>
        </xdr:txBody>
      </xdr:sp>
      <xdr:sp macro="" textlink="">
        <xdr:nvSpPr>
          <xdr:cNvPr id="2228" name="WordArt 180">
            <a:extLst>
              <a:ext uri="{FF2B5EF4-FFF2-40B4-BE49-F238E27FC236}">
                <a16:creationId xmlns:a16="http://schemas.microsoft.com/office/drawing/2014/main" id="{532C4A1B-2158-480C-ADBE-BC8B4CBFE663}"/>
              </a:ext>
            </a:extLst>
          </xdr:cNvPr>
          <xdr:cNvSpPr>
            <a:spLocks noChangeAspect="1" noChangeArrowheads="1" noChangeShapeType="1" noTextEdit="1"/>
          </xdr:cNvSpPr>
        </xdr:nvSpPr>
        <xdr:spPr bwMode="auto">
          <a:xfrm>
            <a:off x="247" y="115"/>
            <a:ext cx="486" cy="33"/>
          </a:xfrm>
          <a:prstGeom prst="rect">
            <a:avLst/>
          </a:prstGeom>
        </xdr:spPr>
        <xdr:txBody>
          <a:bodyPr wrap="none" fromWordArt="1">
            <a:prstTxWarp prst="textPlain">
              <a:avLst>
                <a:gd name="adj" fmla="val 50000"/>
              </a:avLst>
            </a:prstTxWarp>
          </a:bodyPr>
          <a:lstStyle/>
          <a:p>
            <a:pPr algn="ctr" rtl="0"/>
            <a:r>
              <a:rPr lang="ja-JP" altLang="en-US" sz="2400" kern="10" spc="0">
                <a:ln w="114300">
                  <a:solidFill>
                    <a:srgbClr val="FFFFFF"/>
                  </a:solidFill>
                  <a:round/>
                  <a:headEnd/>
                  <a:tailEnd/>
                </a:ln>
                <a:solidFill>
                  <a:srgbClr val="FFFFFF"/>
                </a:solidFill>
                <a:effectLst/>
                <a:latin typeface="ＭＳ Ｐゴシック"/>
                <a:ea typeface="ＭＳ Ｐゴシック"/>
              </a:rPr>
              <a:t>バッチフラワー「陰陽五行性格診断」</a:t>
            </a:r>
          </a:p>
        </xdr:txBody>
      </xdr:sp>
      <xdr:sp macro="" textlink="">
        <xdr:nvSpPr>
          <xdr:cNvPr id="2112" name="WordArt 64">
            <a:extLst>
              <a:ext uri="{FF2B5EF4-FFF2-40B4-BE49-F238E27FC236}">
                <a16:creationId xmlns:a16="http://schemas.microsoft.com/office/drawing/2014/main" id="{6ECC8D45-A426-437B-8ACE-F9DB3C96198B}"/>
              </a:ext>
            </a:extLst>
          </xdr:cNvPr>
          <xdr:cNvSpPr>
            <a:spLocks noChangeAspect="1" noChangeArrowheads="1" noChangeShapeType="1" noTextEdit="1"/>
          </xdr:cNvSpPr>
        </xdr:nvSpPr>
        <xdr:spPr bwMode="auto">
          <a:xfrm>
            <a:off x="247" y="115"/>
            <a:ext cx="486" cy="33"/>
          </a:xfrm>
          <a:prstGeom prst="rect">
            <a:avLst/>
          </a:prstGeom>
        </xdr:spPr>
        <xdr:txBody>
          <a:bodyPr wrap="none" fromWordArt="1">
            <a:prstTxWarp prst="textPlain">
              <a:avLst>
                <a:gd name="adj" fmla="val 50000"/>
              </a:avLst>
            </a:prstTxWarp>
          </a:bodyPr>
          <a:lstStyle/>
          <a:p>
            <a:pPr algn="ctr" rtl="0"/>
            <a:r>
              <a:rPr lang="ja-JP" altLang="en-US" sz="2400" kern="10" spc="0">
                <a:ln w="1270">
                  <a:noFill/>
                  <a:round/>
                  <a:headEnd/>
                  <a:tailEnd/>
                </a:ln>
                <a:solidFill>
                  <a:srgbClr val="FF7B21"/>
                </a:solidFill>
                <a:effectLst/>
                <a:latin typeface="ＭＳ Ｐゴシック"/>
                <a:ea typeface="ＭＳ Ｐゴシック"/>
              </a:rPr>
              <a:t>バッチフラワー「陰陽五行性格診断」</a:t>
            </a:r>
          </a:p>
        </xdr:txBody>
      </xdr:sp>
    </xdr:grpSp>
    <xdr:clientData/>
  </xdr:twoCellAnchor>
  <xdr:twoCellAnchor editAs="oneCell">
    <xdr:from>
      <xdr:col>1</xdr:col>
      <xdr:colOff>107950</xdr:colOff>
      <xdr:row>0</xdr:row>
      <xdr:rowOff>38101</xdr:rowOff>
    </xdr:from>
    <xdr:to>
      <xdr:col>3</xdr:col>
      <xdr:colOff>527950</xdr:colOff>
      <xdr:row>3</xdr:row>
      <xdr:rowOff>13408</xdr:rowOff>
    </xdr:to>
    <xdr:pic>
      <xdr:nvPicPr>
        <xdr:cNvPr id="3" name="図 2">
          <a:extLst>
            <a:ext uri="{FF2B5EF4-FFF2-40B4-BE49-F238E27FC236}">
              <a16:creationId xmlns:a16="http://schemas.microsoft.com/office/drawing/2014/main" id="{3D820140-D7A2-49EE-B958-BF912F3849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5950" y="38101"/>
          <a:ext cx="2858400" cy="5404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3175</xdr:colOff>
      <xdr:row>1</xdr:row>
      <xdr:rowOff>0</xdr:rowOff>
    </xdr:from>
    <xdr:ext cx="4218045" cy="495300"/>
    <xdr:sp macro="" textlink="">
      <xdr:nvSpPr>
        <xdr:cNvPr id="2" name="テキスト ボックス 1">
          <a:extLst>
            <a:ext uri="{FF2B5EF4-FFF2-40B4-BE49-F238E27FC236}">
              <a16:creationId xmlns:a16="http://schemas.microsoft.com/office/drawing/2014/main" id="{438BB99D-8D41-4368-AAB1-4937953340BA}"/>
            </a:ext>
          </a:extLst>
        </xdr:cNvPr>
        <xdr:cNvSpPr txBox="1"/>
      </xdr:nvSpPr>
      <xdr:spPr>
        <a:xfrm>
          <a:off x="9525" y="304800"/>
          <a:ext cx="441007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latin typeface="游ゴシック" panose="020B0400000000000000" pitchFamily="50" charset="-128"/>
              <a:ea typeface="游ゴシック" panose="020B0400000000000000" pitchFamily="50" charset="-128"/>
            </a:rPr>
            <a:t>以下の設問に当てはまれば○</a:t>
          </a:r>
          <a:r>
            <a:rPr kumimoji="1" lang="ja-JP" altLang="ja-JP" sz="1100">
              <a:solidFill>
                <a:schemeClr val="tx1"/>
              </a:solidFill>
              <a:latin typeface="游ゴシック" panose="020B0400000000000000" pitchFamily="50" charset="-128"/>
              <a:ea typeface="游ゴシック" panose="020B0400000000000000" pitchFamily="50" charset="-128"/>
              <a:cs typeface="+mn-cs"/>
            </a:rPr>
            <a:t>、</a:t>
          </a:r>
          <a:r>
            <a:rPr kumimoji="1" lang="ja-JP" altLang="en-US" sz="1100">
              <a:solidFill>
                <a:schemeClr val="tx1"/>
              </a:solidFill>
              <a:latin typeface="游ゴシック" panose="020B0400000000000000" pitchFamily="50" charset="-128"/>
              <a:ea typeface="游ゴシック" panose="020B0400000000000000" pitchFamily="50" charset="-128"/>
              <a:cs typeface="+mn-cs"/>
            </a:rPr>
            <a:t>当てはまらなければ</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、どちらとも言えない場合は△を回答して下さい。（直感的に正直に回答ください。）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25400</xdr:rowOff>
    </xdr:from>
    <xdr:to>
      <xdr:col>7</xdr:col>
      <xdr:colOff>0</xdr:colOff>
      <xdr:row>13</xdr:row>
      <xdr:rowOff>0</xdr:rowOff>
    </xdr:to>
    <xdr:graphicFrame macro="">
      <xdr:nvGraphicFramePr>
        <xdr:cNvPr id="4461" name="グラフ 1">
          <a:extLst>
            <a:ext uri="{FF2B5EF4-FFF2-40B4-BE49-F238E27FC236}">
              <a16:creationId xmlns:a16="http://schemas.microsoft.com/office/drawing/2014/main" id="{51BD717F-AEC7-4063-A4B1-0BD6BABA7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438151</xdr:colOff>
      <xdr:row>4</xdr:row>
      <xdr:rowOff>19050</xdr:rowOff>
    </xdr:from>
    <xdr:ext cx="3269617" cy="1212749"/>
    <xdr:sp macro="" textlink="">
      <xdr:nvSpPr>
        <xdr:cNvPr id="3" name="テキスト ボックス 2">
          <a:extLst>
            <a:ext uri="{FF2B5EF4-FFF2-40B4-BE49-F238E27FC236}">
              <a16:creationId xmlns:a16="http://schemas.microsoft.com/office/drawing/2014/main" id="{A35D82B0-1B97-4CBB-BEB2-04FCFE756178}"/>
            </a:ext>
          </a:extLst>
        </xdr:cNvPr>
        <xdr:cNvSpPr txBox="1"/>
      </xdr:nvSpPr>
      <xdr:spPr>
        <a:xfrm>
          <a:off x="5172076" y="885825"/>
          <a:ext cx="3324224" cy="1219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ysClr val="windowText" lastClr="000000"/>
              </a:solidFill>
              <a:latin typeface="游ゴシック" panose="020B0400000000000000" pitchFamily="50" charset="-128"/>
              <a:ea typeface="游ゴシック" panose="020B0400000000000000" pitchFamily="50" charset="-128"/>
            </a:rPr>
            <a:t>点数が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14</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点以上ならその性質が強く、また</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10</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点以下ならその性質が弱いということになります。それぞれの性格に適したお薦めレメディをお試しください。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nSpc>
              <a:spcPts val="1300"/>
            </a:lnSpc>
          </a:pP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nSpc>
              <a:spcPts val="1200"/>
            </a:lnSpc>
          </a:pPr>
          <a:r>
            <a:rPr kumimoji="1" lang="ja-JP" altLang="en-US" sz="1100">
              <a:solidFill>
                <a:sysClr val="windowText" lastClr="000000"/>
              </a:solidFill>
              <a:latin typeface="游ゴシック" panose="020B0400000000000000" pitchFamily="50" charset="-128"/>
              <a:ea typeface="游ゴシック" panose="020B0400000000000000" pitchFamily="50" charset="-128"/>
            </a:rPr>
            <a:t>また詳細は次ページの「性格診断結果についての補足」をご参照ください。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nSpc>
              <a:spcPts val="1300"/>
            </a:lnSpc>
          </a:pP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oneCellAnchor>
  <xdr:oneCellAnchor>
    <xdr:from>
      <xdr:col>0</xdr:col>
      <xdr:colOff>41276</xdr:colOff>
      <xdr:row>2</xdr:row>
      <xdr:rowOff>3174</xdr:rowOff>
    </xdr:from>
    <xdr:ext cx="2378459" cy="806659"/>
    <xdr:sp macro="" textlink="">
      <xdr:nvSpPr>
        <xdr:cNvPr id="4" name="テキスト ボックス 3">
          <a:extLst>
            <a:ext uri="{FF2B5EF4-FFF2-40B4-BE49-F238E27FC236}">
              <a16:creationId xmlns:a16="http://schemas.microsoft.com/office/drawing/2014/main" id="{91824BA4-5430-4F2C-B1F8-855B0306A657}"/>
            </a:ext>
          </a:extLst>
        </xdr:cNvPr>
        <xdr:cNvSpPr txBox="1"/>
      </xdr:nvSpPr>
      <xdr:spPr>
        <a:xfrm>
          <a:off x="47626" y="533399"/>
          <a:ext cx="2419349" cy="800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600" b="1">
              <a:solidFill>
                <a:schemeClr val="tx2">
                  <a:lumMod val="60000"/>
                  <a:lumOff val="40000"/>
                </a:schemeClr>
              </a:solidFill>
              <a:latin typeface="游ゴシック" panose="020B0400000000000000" pitchFamily="50" charset="-128"/>
              <a:ea typeface="游ゴシック" panose="020B0400000000000000" pitchFamily="50" charset="-128"/>
            </a:rPr>
            <a:t>性格診断結果</a:t>
          </a:r>
        </a:p>
      </xdr:txBody>
    </xdr:sp>
    <xdr:clientData/>
  </xdr:oneCellAnchor>
  <xdr:oneCellAnchor>
    <xdr:from>
      <xdr:col>0</xdr:col>
      <xdr:colOff>1</xdr:colOff>
      <xdr:row>57</xdr:row>
      <xdr:rowOff>165099</xdr:rowOff>
    </xdr:from>
    <xdr:ext cx="8170350" cy="12347333"/>
    <xdr:sp macro="" textlink="">
      <xdr:nvSpPr>
        <xdr:cNvPr id="5" name="テキスト ボックス 4">
          <a:extLst>
            <a:ext uri="{FF2B5EF4-FFF2-40B4-BE49-F238E27FC236}">
              <a16:creationId xmlns:a16="http://schemas.microsoft.com/office/drawing/2014/main" id="{A21B8E23-40AE-4924-A1FC-C675EAE0B65C}"/>
            </a:ext>
          </a:extLst>
        </xdr:cNvPr>
        <xdr:cNvSpPr txBox="1"/>
      </xdr:nvSpPr>
      <xdr:spPr>
        <a:xfrm>
          <a:off x="1" y="14249399"/>
          <a:ext cx="8239124" cy="123539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lIns="180000" tIns="108000" rIns="180000" bIns="108000" rtlCol="0" anchor="t">
          <a:noAutofit/>
        </a:bodyPr>
        <a:lstStyle/>
        <a:p>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a:t>
          </a:r>
          <a:r>
            <a:rPr kumimoji="1" lang="ja-JP" altLang="en-US" sz="900">
              <a:solidFill>
                <a:sysClr val="windowText" lastClr="000000"/>
              </a:solidFill>
              <a:latin typeface="游ゴシック" panose="020B0400000000000000" pitchFamily="50" charset="-128"/>
              <a:ea typeface="游ゴシック" panose="020B0400000000000000" pitchFamily="50" charset="-128"/>
            </a:rPr>
            <a:t>全体傾向について</a:t>
          </a:r>
        </a:p>
        <a:p>
          <a:r>
            <a:rPr kumimoji="1" lang="ja-JP" altLang="en-US" sz="800">
              <a:solidFill>
                <a:sysClr val="windowText" lastClr="000000"/>
              </a:solidFill>
              <a:latin typeface="游ゴシック" panose="020B0400000000000000" pitchFamily="50" charset="-128"/>
              <a:ea typeface="游ゴシック" panose="020B0400000000000000" pitchFamily="50" charset="-128"/>
            </a:rPr>
            <a:t>まずは「心のかたち」（赤色の五角形全体の面積）から見ていきます。</a:t>
          </a:r>
        </a:p>
        <a:p>
          <a:endParaRPr kumimoji="1" lang="ja-JP" altLang="en-US" sz="80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800">
              <a:solidFill>
                <a:sysClr val="windowText" lastClr="000000"/>
              </a:solidFill>
              <a:latin typeface="游ゴシック" panose="020B0400000000000000" pitchFamily="50" charset="-128"/>
              <a:ea typeface="游ゴシック" panose="020B0400000000000000" pitchFamily="50" charset="-128"/>
            </a:rPr>
            <a:t>まずこの面積が小さい方（具体的には診断結果の合計点が</a:t>
          </a:r>
          <a:r>
            <a:rPr kumimoji="1" lang="en-US" altLang="ja-JP" sz="800">
              <a:solidFill>
                <a:sysClr val="windowText" lastClr="000000"/>
              </a:solidFill>
              <a:latin typeface="游ゴシック" panose="020B0400000000000000" pitchFamily="50" charset="-128"/>
              <a:ea typeface="游ゴシック" panose="020B0400000000000000" pitchFamily="50" charset="-128"/>
            </a:rPr>
            <a:t>35</a:t>
          </a:r>
          <a:r>
            <a:rPr kumimoji="1" lang="ja-JP" altLang="en-US" sz="800">
              <a:solidFill>
                <a:sysClr val="windowText" lastClr="000000"/>
              </a:solidFill>
              <a:latin typeface="游ゴシック" panose="020B0400000000000000" pitchFamily="50" charset="-128"/>
              <a:ea typeface="游ゴシック" panose="020B0400000000000000" pitchFamily="50" charset="-128"/>
            </a:rPr>
            <a:t>点以下の方）は、心的エネルギーが低い状態と言えそうです。ココロの感受性・能動性ともに低下しており、やる気のない状態に近いかもしれません。</a:t>
          </a:r>
          <a:endParaRPr kumimoji="1" lang="en-US" altLang="ja-JP" sz="80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800">
              <a:solidFill>
                <a:sysClr val="windowText" lastClr="000000"/>
              </a:solidFill>
              <a:latin typeface="游ゴシック" panose="020B0400000000000000" pitchFamily="50" charset="-128"/>
              <a:ea typeface="游ゴシック" panose="020B0400000000000000" pitchFamily="50" charset="-128"/>
            </a:rPr>
            <a:t>逆に面積が大きい方（合計点が</a:t>
          </a:r>
          <a:r>
            <a:rPr kumimoji="1" lang="en-US" altLang="ja-JP" sz="800">
              <a:solidFill>
                <a:sysClr val="windowText" lastClr="000000"/>
              </a:solidFill>
              <a:latin typeface="游ゴシック" panose="020B0400000000000000" pitchFamily="50" charset="-128"/>
              <a:ea typeface="游ゴシック" panose="020B0400000000000000" pitchFamily="50" charset="-128"/>
            </a:rPr>
            <a:t>70</a:t>
          </a:r>
          <a:r>
            <a:rPr kumimoji="1" lang="ja-JP" altLang="en-US" sz="800">
              <a:solidFill>
                <a:sysClr val="windowText" lastClr="000000"/>
              </a:solidFill>
              <a:latin typeface="游ゴシック" panose="020B0400000000000000" pitchFamily="50" charset="-128"/>
              <a:ea typeface="游ゴシック" panose="020B0400000000000000" pitchFamily="50" charset="-128"/>
            </a:rPr>
            <a:t>点以上の方）は、ココロが活性的で、仕事に趣味に人間関係などに、ココロを忙しく使っているようです。</a:t>
          </a:r>
        </a:p>
        <a:p>
          <a:endParaRPr kumimoji="1" lang="ja-JP" altLang="en-US" sz="80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800">
              <a:solidFill>
                <a:sysClr val="windowText" lastClr="000000"/>
              </a:solidFill>
              <a:latin typeface="游ゴシック" panose="020B0400000000000000" pitchFamily="50" charset="-128"/>
              <a:ea typeface="游ゴシック" panose="020B0400000000000000" pitchFamily="50" charset="-128"/>
            </a:rPr>
            <a:t>また、補足として、△の数が多い人は「優柔不断の傾向がある」または「思慮深い」人、逆に少ない人は「竹を割ったような性格」または「個性的で思い込みが強い傾向がある」人、と言えそうです。</a:t>
          </a:r>
        </a:p>
        <a:p>
          <a:endParaRPr kumimoji="1" lang="ja-JP" altLang="en-US" sz="80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800">
              <a:solidFill>
                <a:sysClr val="windowText" lastClr="000000"/>
              </a:solidFill>
              <a:latin typeface="游ゴシック" panose="020B0400000000000000" pitchFamily="50" charset="-128"/>
              <a:ea typeface="游ゴシック" panose="020B0400000000000000" pitchFamily="50" charset="-128"/>
            </a:rPr>
            <a:t>次に個別の形に着目していきます。「心のかたち」は千差万別で、必ずしも五角形にならないこともあります。人によっては、全く違う形になることもありますが、そうした方ほど個性的と受け取ることができるかもしれません。</a:t>
          </a:r>
          <a:endParaRPr kumimoji="1" lang="en-US" altLang="ja-JP" sz="80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800">
              <a:solidFill>
                <a:sysClr val="windowText" lastClr="000000"/>
              </a:solidFill>
              <a:latin typeface="游ゴシック" panose="020B0400000000000000" pitchFamily="50" charset="-128"/>
              <a:ea typeface="游ゴシック" panose="020B0400000000000000" pitchFamily="50" charset="-128"/>
            </a:rPr>
            <a:t>それぞれの要素で固有の性質があるのですが、簡潔にその性格を表すと以下のようになります。</a:t>
          </a:r>
        </a:p>
        <a:p>
          <a:endParaRPr kumimoji="1" lang="ja-JP" altLang="en-US" sz="80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800">
              <a:solidFill>
                <a:sysClr val="windowText" lastClr="000000"/>
              </a:solidFill>
              <a:latin typeface="游ゴシック" panose="020B0400000000000000" pitchFamily="50" charset="-128"/>
              <a:ea typeface="游ゴシック" panose="020B0400000000000000" pitchFamily="50" charset="-128"/>
            </a:rPr>
            <a:t>　木</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性</a:t>
          </a:r>
          <a:r>
            <a:rPr kumimoji="1" lang="ja-JP" altLang="en-US" sz="800">
              <a:solidFill>
                <a:sysClr val="windowText" lastClr="000000"/>
              </a:solidFill>
              <a:latin typeface="游ゴシック" panose="020B0400000000000000" pitchFamily="50" charset="-128"/>
              <a:ea typeface="游ゴシック" panose="020B0400000000000000" pitchFamily="50" charset="-128"/>
            </a:rPr>
            <a:t>：冷静、判断力がある、自分を客観的に見ることができる、</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損得計算</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をしがち</a:t>
          </a:r>
          <a:endParaRPr kumimoji="1" lang="ja-JP" altLang="en-US" sz="80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800">
              <a:solidFill>
                <a:sysClr val="windowText" lastClr="000000"/>
              </a:solidFill>
              <a:latin typeface="游ゴシック" panose="020B0400000000000000" pitchFamily="50" charset="-128"/>
              <a:ea typeface="游ゴシック" panose="020B0400000000000000" pitchFamily="50" charset="-128"/>
            </a:rPr>
            <a:t>　火</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性</a:t>
          </a:r>
          <a:r>
            <a:rPr kumimoji="1" lang="ja-JP" altLang="en-US" sz="800">
              <a:solidFill>
                <a:sysClr val="windowText" lastClr="000000"/>
              </a:solidFill>
              <a:latin typeface="游ゴシック" panose="020B0400000000000000" pitchFamily="50" charset="-128"/>
              <a:ea typeface="游ゴシック" panose="020B0400000000000000" pitchFamily="50" charset="-128"/>
            </a:rPr>
            <a:t>：自由、欲望にまかせる、奔放、直感的</a:t>
          </a:r>
        </a:p>
        <a:p>
          <a:r>
            <a:rPr kumimoji="1" lang="ja-JP" altLang="en-US" sz="800">
              <a:solidFill>
                <a:sysClr val="windowText" lastClr="000000"/>
              </a:solidFill>
              <a:latin typeface="游ゴシック" panose="020B0400000000000000" pitchFamily="50" charset="-128"/>
              <a:ea typeface="游ゴシック" panose="020B0400000000000000" pitchFamily="50" charset="-128"/>
            </a:rPr>
            <a:t>　土</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性</a:t>
          </a:r>
          <a:r>
            <a:rPr kumimoji="1" lang="ja-JP" altLang="en-US" sz="800">
              <a:solidFill>
                <a:sysClr val="windowText" lastClr="000000"/>
              </a:solidFill>
              <a:latin typeface="游ゴシック" panose="020B0400000000000000" pitchFamily="50" charset="-128"/>
              <a:ea typeface="游ゴシック" panose="020B0400000000000000" pitchFamily="50" charset="-128"/>
            </a:rPr>
            <a:t>：他者に共感できる、（人を）受け入れ、育てることができる</a:t>
          </a:r>
        </a:p>
        <a:p>
          <a:r>
            <a:rPr kumimoji="1" lang="ja-JP" altLang="en-US" sz="800">
              <a:solidFill>
                <a:sysClr val="windowText" lastClr="000000"/>
              </a:solidFill>
              <a:latin typeface="游ゴシック" panose="020B0400000000000000" pitchFamily="50" charset="-128"/>
              <a:ea typeface="游ゴシック" panose="020B0400000000000000" pitchFamily="50" charset="-128"/>
            </a:rPr>
            <a:t>　金</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性</a:t>
          </a:r>
          <a:r>
            <a:rPr kumimoji="1" lang="ja-JP" altLang="en-US" sz="800">
              <a:solidFill>
                <a:sysClr val="windowText" lastClr="000000"/>
              </a:solidFill>
              <a:latin typeface="游ゴシック" panose="020B0400000000000000" pitchFamily="50" charset="-128"/>
              <a:ea typeface="游ゴシック" panose="020B0400000000000000" pitchFamily="50" charset="-128"/>
            </a:rPr>
            <a:t>：社会性がある、対外的に自分がどうあるべきかを気にする、厳しく統制する</a:t>
          </a:r>
        </a:p>
        <a:p>
          <a:r>
            <a:rPr kumimoji="1" lang="ja-JP" altLang="en-US" sz="800">
              <a:solidFill>
                <a:sysClr val="windowText" lastClr="000000"/>
              </a:solidFill>
              <a:latin typeface="游ゴシック" panose="020B0400000000000000" pitchFamily="50" charset="-128"/>
              <a:ea typeface="游ゴシック" panose="020B0400000000000000" pitchFamily="50" charset="-128"/>
            </a:rPr>
            <a:t>　水</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性</a:t>
          </a:r>
          <a:r>
            <a:rPr kumimoji="1" lang="ja-JP" altLang="en-US" sz="800">
              <a:solidFill>
                <a:sysClr val="windowText" lastClr="000000"/>
              </a:solidFill>
              <a:latin typeface="游ゴシック" panose="020B0400000000000000" pitchFamily="50" charset="-128"/>
              <a:ea typeface="游ゴシック" panose="020B0400000000000000" pitchFamily="50" charset="-128"/>
            </a:rPr>
            <a:t>：人の顔色をうかがいがち、追従的</a:t>
          </a:r>
        </a:p>
        <a:p>
          <a:endParaRPr kumimoji="1" lang="ja-JP" altLang="en-US" sz="80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900">
              <a:solidFill>
                <a:sysClr val="windowText" lastClr="000000"/>
              </a:solidFill>
              <a:latin typeface="游ゴシック" panose="020B0400000000000000" pitchFamily="50" charset="-128"/>
              <a:ea typeface="游ゴシック" panose="020B0400000000000000" pitchFamily="50" charset="-128"/>
              <a:cs typeface="+mn-cs"/>
            </a:rPr>
            <a:t>●</a:t>
          </a:r>
          <a:r>
            <a:rPr kumimoji="1" lang="ja-JP" altLang="ja-JP" sz="900">
              <a:solidFill>
                <a:sysClr val="windowText" lastClr="000000"/>
              </a:solidFill>
              <a:latin typeface="游ゴシック" panose="020B0400000000000000" pitchFamily="50" charset="-128"/>
              <a:ea typeface="游ゴシック" panose="020B0400000000000000" pitchFamily="50" charset="-128"/>
              <a:cs typeface="+mn-cs"/>
            </a:rPr>
            <a:t>木性について</a:t>
          </a:r>
          <a:endParaRPr lang="ja-JP" altLang="ja-JP" sz="900">
            <a:solidFill>
              <a:sysClr val="windowText" lastClr="000000"/>
            </a:solidFill>
            <a:latin typeface="游ゴシック" panose="020B0400000000000000" pitchFamily="50" charset="-128"/>
            <a:ea typeface="游ゴシック" panose="020B0400000000000000" pitchFamily="50" charset="-128"/>
          </a:endParaRPr>
        </a:p>
        <a:p>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木性のココロの特徴は</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冷静</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で</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客観的</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な</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判断力です。</a:t>
          </a:r>
          <a:endParaRPr kumimoji="1" lang="en-US" altLang="ja-JP" sz="800">
            <a:solidFill>
              <a:sysClr val="windowText" lastClr="000000"/>
            </a:solidFill>
            <a:latin typeface="游ゴシック" panose="020B0400000000000000" pitchFamily="50" charset="-128"/>
            <a:ea typeface="游ゴシック" panose="020B0400000000000000" pitchFamily="50" charset="-128"/>
            <a:cs typeface="+mn-cs"/>
          </a:endParaRPr>
        </a:p>
        <a:p>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木性が</a:t>
          </a:r>
          <a:r>
            <a:rPr kumimoji="1" lang="en-US" altLang="ja-JP" sz="800">
              <a:solidFill>
                <a:sysClr val="windowText" lastClr="000000"/>
              </a:solidFill>
              <a:latin typeface="游ゴシック" panose="020B0400000000000000" pitchFamily="50" charset="-128"/>
              <a:ea typeface="游ゴシック" panose="020B0400000000000000" pitchFamily="50" charset="-128"/>
              <a:cs typeface="+mn-cs"/>
            </a:rPr>
            <a:t>14</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点以上の方は、</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判断力に優れ</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大きな失敗が</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少ない一方</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、マニュアル的になりがちな傾向で</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独創性</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に</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欠け</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ます。</a:t>
          </a:r>
          <a:endParaRPr kumimoji="1" lang="en-US" altLang="ja-JP" sz="800">
            <a:solidFill>
              <a:sysClr val="windowText" lastClr="000000"/>
            </a:solidFill>
            <a:latin typeface="游ゴシック" panose="020B0400000000000000" pitchFamily="50" charset="-128"/>
            <a:ea typeface="游ゴシック" panose="020B0400000000000000" pitchFamily="50" charset="-128"/>
            <a:cs typeface="+mn-cs"/>
          </a:endParaRPr>
        </a:p>
        <a:p>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一方、</a:t>
          </a:r>
          <a:r>
            <a:rPr kumimoji="1" lang="en-US" altLang="ja-JP" sz="800">
              <a:solidFill>
                <a:sysClr val="windowText" lastClr="000000"/>
              </a:solidFill>
              <a:latin typeface="游ゴシック" panose="020B0400000000000000" pitchFamily="50" charset="-128"/>
              <a:ea typeface="游ゴシック" panose="020B0400000000000000" pitchFamily="50" charset="-128"/>
              <a:cs typeface="+mn-cs"/>
            </a:rPr>
            <a:t>7</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点以下の方は、客観的な視点を保持する力が弱く、夢見がちな</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傾向で</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、自己を客観視することが苦手</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なよう</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です。良い</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面</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が現れると非常に人間</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味がある</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のですが、悪くすると、人に振り回されたような人生にな</a:t>
          </a:r>
          <a:r>
            <a:rPr kumimoji="1" lang="ja-JP" altLang="en-US" sz="800">
              <a:solidFill>
                <a:sysClr val="windowText" lastClr="000000"/>
              </a:solidFill>
              <a:latin typeface="游ゴシック" panose="020B0400000000000000" pitchFamily="50" charset="-128"/>
              <a:ea typeface="游ゴシック" panose="020B0400000000000000" pitchFamily="50" charset="-128"/>
              <a:cs typeface="+mn-cs"/>
            </a:rPr>
            <a:t>る可能性があります</a:t>
          </a:r>
          <a:r>
            <a:rPr kumimoji="1" lang="ja-JP" altLang="ja-JP" sz="800">
              <a:solidFill>
                <a:sysClr val="windowText" lastClr="000000"/>
              </a:solidFill>
              <a:latin typeface="游ゴシック" panose="020B0400000000000000" pitchFamily="50" charset="-128"/>
              <a:ea typeface="游ゴシック" panose="020B0400000000000000" pitchFamily="50" charset="-128"/>
              <a:cs typeface="+mn-cs"/>
            </a:rPr>
            <a:t>。</a:t>
          </a:r>
          <a:endParaRPr lang="ja-JP" altLang="ja-JP" sz="900">
            <a:solidFill>
              <a:sysClr val="windowText" lastClr="000000"/>
            </a:solidFill>
            <a:latin typeface="游ゴシック" panose="020B0400000000000000" pitchFamily="50" charset="-128"/>
            <a:ea typeface="游ゴシック" panose="020B0400000000000000" pitchFamily="50" charset="-128"/>
          </a:endParaRPr>
        </a:p>
        <a:p>
          <a:endParaRPr kumimoji="1" lang="ja-JP"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●火性について</a:t>
          </a:r>
        </a:p>
        <a:p>
          <a:r>
            <a:rPr lang="ja-JP" altLang="ja-JP" sz="800">
              <a:solidFill>
                <a:schemeClr val="tx1"/>
              </a:solidFill>
              <a:latin typeface="游ゴシック" panose="020B0400000000000000" pitchFamily="50" charset="-128"/>
              <a:ea typeface="游ゴシック" panose="020B0400000000000000" pitchFamily="50" charset="-128"/>
              <a:cs typeface="+mn-cs"/>
            </a:rPr>
            <a:t>火性は、子どものような自由奔放な心を表します。</a:t>
          </a:r>
          <a:endParaRPr lang="en-US"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火性が</a:t>
          </a:r>
          <a:r>
            <a:rPr lang="en-US" altLang="ja-JP" sz="800">
              <a:solidFill>
                <a:schemeClr val="tx1"/>
              </a:solidFill>
              <a:latin typeface="游ゴシック" panose="020B0400000000000000" pitchFamily="50" charset="-128"/>
              <a:ea typeface="游ゴシック" panose="020B0400000000000000" pitchFamily="50" charset="-128"/>
              <a:cs typeface="+mn-cs"/>
            </a:rPr>
            <a:t>14</a:t>
          </a:r>
          <a:r>
            <a:rPr lang="ja-JP" altLang="ja-JP" sz="800">
              <a:solidFill>
                <a:schemeClr val="tx1"/>
              </a:solidFill>
              <a:latin typeface="游ゴシック" panose="020B0400000000000000" pitchFamily="50" charset="-128"/>
              <a:ea typeface="游ゴシック" panose="020B0400000000000000" pitchFamily="50" charset="-128"/>
              <a:cs typeface="+mn-cs"/>
            </a:rPr>
            <a:t>点以上の方は、基本的に「たくましい」心の持ち主と言えます。好奇心に溢れ、自分でやりたい、感じたいという欲求が強い人で、たくましく生きる意欲が強い方です。</a:t>
          </a:r>
        </a:p>
        <a:p>
          <a:r>
            <a:rPr lang="ja-JP" altLang="ja-JP" sz="800">
              <a:solidFill>
                <a:schemeClr val="tx1"/>
              </a:solidFill>
              <a:latin typeface="游ゴシック" panose="020B0400000000000000" pitchFamily="50" charset="-128"/>
              <a:ea typeface="游ゴシック" panose="020B0400000000000000" pitchFamily="50" charset="-128"/>
              <a:cs typeface="+mn-cs"/>
            </a:rPr>
            <a:t>一方、</a:t>
          </a:r>
          <a:r>
            <a:rPr lang="en-US" altLang="ja-JP" sz="800">
              <a:solidFill>
                <a:schemeClr val="tx1"/>
              </a:solidFill>
              <a:latin typeface="游ゴシック" panose="020B0400000000000000" pitchFamily="50" charset="-128"/>
              <a:ea typeface="游ゴシック" panose="020B0400000000000000" pitchFamily="50" charset="-128"/>
              <a:cs typeface="+mn-cs"/>
            </a:rPr>
            <a:t>7</a:t>
          </a:r>
          <a:r>
            <a:rPr lang="ja-JP" altLang="ja-JP" sz="800">
              <a:solidFill>
                <a:schemeClr val="tx1"/>
              </a:solidFill>
              <a:latin typeface="游ゴシック" panose="020B0400000000000000" pitchFamily="50" charset="-128"/>
              <a:ea typeface="游ゴシック" panose="020B0400000000000000" pitchFamily="50" charset="-128"/>
              <a:cs typeface="+mn-cs"/>
            </a:rPr>
            <a:t>点以下の方は、心が「老け気味」のようです。他人に落ち着いた印象を与えますが、ココロの中から“子ども心”が追い出され、“面白味の足りない大人”の側面が強い状態です。</a:t>
          </a:r>
          <a:endParaRPr lang="en-US" altLang="ja-JP" sz="800">
            <a:solidFill>
              <a:schemeClr val="tx1"/>
            </a:solidFill>
            <a:latin typeface="游ゴシック" panose="020B0400000000000000" pitchFamily="50" charset="-128"/>
            <a:ea typeface="游ゴシック" panose="020B0400000000000000" pitchFamily="50" charset="-128"/>
            <a:cs typeface="+mn-cs"/>
          </a:endParaRPr>
        </a:p>
        <a:p>
          <a:endParaRPr lang="ja-JP"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●土性について</a:t>
          </a:r>
        </a:p>
        <a:p>
          <a:r>
            <a:rPr lang="ja-JP" altLang="ja-JP" sz="800">
              <a:solidFill>
                <a:schemeClr val="tx1"/>
              </a:solidFill>
              <a:latin typeface="游ゴシック" panose="020B0400000000000000" pitchFamily="50" charset="-128"/>
              <a:ea typeface="游ゴシック" panose="020B0400000000000000" pitchFamily="50" charset="-128"/>
              <a:cs typeface="+mn-cs"/>
            </a:rPr>
            <a:t>土性が表すのは情です。</a:t>
          </a:r>
          <a:endParaRPr lang="en-US"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土性が</a:t>
          </a:r>
          <a:r>
            <a:rPr lang="en-US" altLang="ja-JP" sz="800">
              <a:solidFill>
                <a:schemeClr val="tx1"/>
              </a:solidFill>
              <a:latin typeface="游ゴシック" panose="020B0400000000000000" pitchFamily="50" charset="-128"/>
              <a:ea typeface="游ゴシック" panose="020B0400000000000000" pitchFamily="50" charset="-128"/>
              <a:cs typeface="+mn-cs"/>
            </a:rPr>
            <a:t>14</a:t>
          </a:r>
          <a:r>
            <a:rPr lang="ja-JP" altLang="ja-JP" sz="800">
              <a:solidFill>
                <a:schemeClr val="tx1"/>
              </a:solidFill>
              <a:latin typeface="游ゴシック" panose="020B0400000000000000" pitchFamily="50" charset="-128"/>
              <a:ea typeface="游ゴシック" panose="020B0400000000000000" pitchFamily="50" charset="-128"/>
              <a:cs typeface="+mn-cs"/>
            </a:rPr>
            <a:t>点以上の方は、愛情深く、それだけに情に引きずられやすいようです。その情が円滑に満たされないと食欲に転嫁しやすい傾向もあるので、少し注意が必要です。</a:t>
          </a:r>
        </a:p>
        <a:p>
          <a:r>
            <a:rPr lang="ja-JP" altLang="ja-JP" sz="800">
              <a:solidFill>
                <a:schemeClr val="tx1"/>
              </a:solidFill>
              <a:latin typeface="游ゴシック" panose="020B0400000000000000" pitchFamily="50" charset="-128"/>
              <a:ea typeface="游ゴシック" panose="020B0400000000000000" pitchFamily="50" charset="-128"/>
              <a:cs typeface="+mn-cs"/>
            </a:rPr>
            <a:t>一方、</a:t>
          </a:r>
          <a:r>
            <a:rPr lang="en-US" altLang="ja-JP" sz="800">
              <a:solidFill>
                <a:schemeClr val="tx1"/>
              </a:solidFill>
              <a:latin typeface="游ゴシック" panose="020B0400000000000000" pitchFamily="50" charset="-128"/>
              <a:ea typeface="游ゴシック" panose="020B0400000000000000" pitchFamily="50" charset="-128"/>
              <a:cs typeface="+mn-cs"/>
            </a:rPr>
            <a:t>7</a:t>
          </a:r>
          <a:r>
            <a:rPr lang="ja-JP" altLang="ja-JP" sz="800">
              <a:solidFill>
                <a:schemeClr val="tx1"/>
              </a:solidFill>
              <a:latin typeface="游ゴシック" panose="020B0400000000000000" pitchFamily="50" charset="-128"/>
              <a:ea typeface="游ゴシック" panose="020B0400000000000000" pitchFamily="50" charset="-128"/>
              <a:cs typeface="+mn-cs"/>
            </a:rPr>
            <a:t>点以下の方は、人との共感性にやや鈍い側面があるようです。例えば、熟年離婚などに注意する必要があるかもしれませんね。</a:t>
          </a:r>
        </a:p>
        <a:p>
          <a:endParaRPr lang="en-US"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●金性について</a:t>
          </a:r>
        </a:p>
        <a:p>
          <a:r>
            <a:rPr lang="ja-JP" altLang="ja-JP" sz="800">
              <a:solidFill>
                <a:schemeClr val="tx1"/>
              </a:solidFill>
              <a:latin typeface="游ゴシック" panose="020B0400000000000000" pitchFamily="50" charset="-128"/>
              <a:ea typeface="游ゴシック" panose="020B0400000000000000" pitchFamily="50" charset="-128"/>
              <a:cs typeface="+mn-cs"/>
            </a:rPr>
            <a:t>金性は、父親のような厳格さを表します。</a:t>
          </a:r>
          <a:endParaRPr lang="en-US"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金性が</a:t>
          </a:r>
          <a:r>
            <a:rPr lang="en-US" altLang="ja-JP" sz="800">
              <a:solidFill>
                <a:schemeClr val="tx1"/>
              </a:solidFill>
              <a:latin typeface="游ゴシック" panose="020B0400000000000000" pitchFamily="50" charset="-128"/>
              <a:ea typeface="游ゴシック" panose="020B0400000000000000" pitchFamily="50" charset="-128"/>
              <a:cs typeface="+mn-cs"/>
            </a:rPr>
            <a:t>14</a:t>
          </a:r>
          <a:r>
            <a:rPr lang="ja-JP" altLang="ja-JP" sz="800">
              <a:solidFill>
                <a:schemeClr val="tx1"/>
              </a:solidFill>
              <a:latin typeface="游ゴシック" panose="020B0400000000000000" pitchFamily="50" charset="-128"/>
              <a:ea typeface="游ゴシック" panose="020B0400000000000000" pitchFamily="50" charset="-128"/>
              <a:cs typeface="+mn-cs"/>
            </a:rPr>
            <a:t>点以上の方は、良し悪しは別として、強いこだわりがあり、頑固な一面があります。また、勝ち負けにもこだわる方で、自分の意見がある場面では、容易に人に譲りません。支配的に動く傾向があり、リーダータイプとも言えます。</a:t>
          </a:r>
        </a:p>
        <a:p>
          <a:r>
            <a:rPr lang="ja-JP" altLang="ja-JP" sz="800">
              <a:solidFill>
                <a:schemeClr val="tx1"/>
              </a:solidFill>
              <a:latin typeface="游ゴシック" panose="020B0400000000000000" pitchFamily="50" charset="-128"/>
              <a:ea typeface="游ゴシック" panose="020B0400000000000000" pitchFamily="50" charset="-128"/>
              <a:cs typeface="+mn-cs"/>
            </a:rPr>
            <a:t>一方、</a:t>
          </a:r>
          <a:r>
            <a:rPr lang="en-US" altLang="ja-JP" sz="800">
              <a:solidFill>
                <a:schemeClr val="tx1"/>
              </a:solidFill>
              <a:latin typeface="游ゴシック" panose="020B0400000000000000" pitchFamily="50" charset="-128"/>
              <a:ea typeface="游ゴシック" panose="020B0400000000000000" pitchFamily="50" charset="-128"/>
              <a:cs typeface="+mn-cs"/>
            </a:rPr>
            <a:t>7</a:t>
          </a:r>
          <a:r>
            <a:rPr lang="ja-JP" altLang="ja-JP" sz="800">
              <a:solidFill>
                <a:schemeClr val="tx1"/>
              </a:solidFill>
              <a:latin typeface="游ゴシック" panose="020B0400000000000000" pitchFamily="50" charset="-128"/>
              <a:ea typeface="游ゴシック" panose="020B0400000000000000" pitchFamily="50" charset="-128"/>
              <a:cs typeface="+mn-cs"/>
            </a:rPr>
            <a:t>点以下の方は、なかなかリーダーシップが取れない、優柔不断なタイプと言えます。自分の意見がない場面が多く、悪くすると「社会性に欠ける」と受け取られるかもしれません。</a:t>
          </a:r>
        </a:p>
        <a:p>
          <a:endParaRPr lang="en-US"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●水性について</a:t>
          </a:r>
        </a:p>
        <a:p>
          <a:r>
            <a:rPr lang="ja-JP" altLang="ja-JP" sz="800">
              <a:solidFill>
                <a:schemeClr val="tx1"/>
              </a:solidFill>
              <a:latin typeface="游ゴシック" panose="020B0400000000000000" pitchFamily="50" charset="-128"/>
              <a:ea typeface="游ゴシック" panose="020B0400000000000000" pitchFamily="50" charset="-128"/>
              <a:cs typeface="+mn-cs"/>
            </a:rPr>
            <a:t>水性は、周囲に同調する性質です。水は不定型で、どのような形の器にも収まります。</a:t>
          </a:r>
          <a:endParaRPr lang="en-US"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水性が</a:t>
          </a:r>
          <a:r>
            <a:rPr lang="en-US" altLang="ja-JP" sz="800">
              <a:solidFill>
                <a:schemeClr val="tx1"/>
              </a:solidFill>
              <a:latin typeface="游ゴシック" panose="020B0400000000000000" pitchFamily="50" charset="-128"/>
              <a:ea typeface="游ゴシック" panose="020B0400000000000000" pitchFamily="50" charset="-128"/>
              <a:cs typeface="+mn-cs"/>
            </a:rPr>
            <a:t>14</a:t>
          </a:r>
          <a:r>
            <a:rPr lang="ja-JP" altLang="ja-JP" sz="800">
              <a:solidFill>
                <a:schemeClr val="tx1"/>
              </a:solidFill>
              <a:latin typeface="游ゴシック" panose="020B0400000000000000" pitchFamily="50" charset="-128"/>
              <a:ea typeface="游ゴシック" panose="020B0400000000000000" pitchFamily="50" charset="-128"/>
              <a:cs typeface="+mn-cs"/>
            </a:rPr>
            <a:t>点以上の方は、世渡り上手な側面があり、相手の顔色を読み取る能力に優れているので、非常に気が利きます。また争いそのものに恐怖感を抱く人も多いようです。</a:t>
          </a:r>
        </a:p>
        <a:p>
          <a:r>
            <a:rPr lang="ja-JP" altLang="ja-JP" sz="800">
              <a:solidFill>
                <a:schemeClr val="tx1"/>
              </a:solidFill>
              <a:latin typeface="游ゴシック" panose="020B0400000000000000" pitchFamily="50" charset="-128"/>
              <a:ea typeface="游ゴシック" panose="020B0400000000000000" pitchFamily="50" charset="-128"/>
              <a:cs typeface="+mn-cs"/>
            </a:rPr>
            <a:t>一方、</a:t>
          </a:r>
          <a:r>
            <a:rPr lang="en-US" altLang="ja-JP" sz="800">
              <a:solidFill>
                <a:schemeClr val="tx1"/>
              </a:solidFill>
              <a:latin typeface="游ゴシック" panose="020B0400000000000000" pitchFamily="50" charset="-128"/>
              <a:ea typeface="游ゴシック" panose="020B0400000000000000" pitchFamily="50" charset="-128"/>
              <a:cs typeface="+mn-cs"/>
            </a:rPr>
            <a:t>7</a:t>
          </a:r>
          <a:r>
            <a:rPr lang="ja-JP" altLang="ja-JP" sz="800">
              <a:solidFill>
                <a:schemeClr val="tx1"/>
              </a:solidFill>
              <a:latin typeface="游ゴシック" panose="020B0400000000000000" pitchFamily="50" charset="-128"/>
              <a:ea typeface="游ゴシック" panose="020B0400000000000000" pitchFamily="50" charset="-128"/>
              <a:cs typeface="+mn-cs"/>
            </a:rPr>
            <a:t>点以下の方は、周りがよく見えていて、自分が嫌なときにはきちんと「</a:t>
          </a:r>
          <a:r>
            <a:rPr lang="en-US" altLang="ja-JP" sz="800">
              <a:solidFill>
                <a:schemeClr val="tx1"/>
              </a:solidFill>
              <a:latin typeface="游ゴシック" panose="020B0400000000000000" pitchFamily="50" charset="-128"/>
              <a:ea typeface="游ゴシック" panose="020B0400000000000000" pitchFamily="50" charset="-128"/>
              <a:cs typeface="+mn-cs"/>
            </a:rPr>
            <a:t>NO</a:t>
          </a:r>
          <a:r>
            <a:rPr lang="ja-JP" altLang="ja-JP" sz="800">
              <a:solidFill>
                <a:schemeClr val="tx1"/>
              </a:solidFill>
              <a:latin typeface="游ゴシック" panose="020B0400000000000000" pitchFamily="50" charset="-128"/>
              <a:ea typeface="游ゴシック" panose="020B0400000000000000" pitchFamily="50" charset="-128"/>
              <a:cs typeface="+mn-cs"/>
            </a:rPr>
            <a:t>」と言える人です。</a:t>
          </a:r>
        </a:p>
        <a:p>
          <a:r>
            <a:rPr lang="en-US" altLang="ja-JP" sz="800">
              <a:solidFill>
                <a:schemeClr val="tx1"/>
              </a:solidFill>
              <a:latin typeface="游ゴシック" panose="020B0400000000000000" pitchFamily="50" charset="-128"/>
              <a:ea typeface="游ゴシック" panose="020B0400000000000000" pitchFamily="50" charset="-128"/>
              <a:cs typeface="+mn-cs"/>
            </a:rPr>
            <a:t> </a:t>
          </a:r>
          <a:endParaRPr lang="ja-JP"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＜備考（参考）＞ </a:t>
          </a:r>
        </a:p>
        <a:p>
          <a:r>
            <a:rPr lang="ja-JP" altLang="ja-JP" sz="800" u="sng">
              <a:solidFill>
                <a:schemeClr val="tx1"/>
              </a:solidFill>
              <a:latin typeface="游ゴシック" panose="020B0400000000000000" pitchFamily="50" charset="-128"/>
              <a:ea typeface="游ゴシック" panose="020B0400000000000000" pitchFamily="50" charset="-128"/>
              <a:cs typeface="+mn-cs"/>
            </a:rPr>
            <a:t>火性が</a:t>
          </a:r>
          <a:r>
            <a:rPr lang="en-US" altLang="ja-JP" sz="800" u="sng">
              <a:solidFill>
                <a:schemeClr val="tx1"/>
              </a:solidFill>
              <a:latin typeface="游ゴシック" panose="020B0400000000000000" pitchFamily="50" charset="-128"/>
              <a:ea typeface="游ゴシック" panose="020B0400000000000000" pitchFamily="50" charset="-128"/>
              <a:cs typeface="+mn-cs"/>
            </a:rPr>
            <a:t>14</a:t>
          </a:r>
          <a:r>
            <a:rPr lang="ja-JP" altLang="ja-JP" sz="800" u="sng">
              <a:solidFill>
                <a:schemeClr val="tx1"/>
              </a:solidFill>
              <a:latin typeface="游ゴシック" panose="020B0400000000000000" pitchFamily="50" charset="-128"/>
              <a:ea typeface="游ゴシック" panose="020B0400000000000000" pitchFamily="50" charset="-128"/>
              <a:cs typeface="+mn-cs"/>
            </a:rPr>
            <a:t>点以上、水性が</a:t>
          </a:r>
          <a:r>
            <a:rPr lang="en-US" altLang="ja-JP" sz="800" u="sng">
              <a:solidFill>
                <a:schemeClr val="tx1"/>
              </a:solidFill>
              <a:latin typeface="游ゴシック" panose="020B0400000000000000" pitchFamily="50" charset="-128"/>
              <a:ea typeface="游ゴシック" panose="020B0400000000000000" pitchFamily="50" charset="-128"/>
              <a:cs typeface="+mn-cs"/>
            </a:rPr>
            <a:t>7</a:t>
          </a:r>
          <a:r>
            <a:rPr lang="ja-JP" altLang="ja-JP" sz="800" u="sng">
              <a:solidFill>
                <a:schemeClr val="tx1"/>
              </a:solidFill>
              <a:latin typeface="游ゴシック" panose="020B0400000000000000" pitchFamily="50" charset="-128"/>
              <a:ea typeface="游ゴシック" panose="020B0400000000000000" pitchFamily="50" charset="-128"/>
              <a:cs typeface="+mn-cs"/>
            </a:rPr>
            <a:t>点以下の人</a:t>
          </a:r>
          <a:endParaRPr lang="ja-JP"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判断を誤ってしまうことが多く、人生において比較的大きな失敗も経験するかもしれません。しかし言い換えれば、急上昇と急降下という“ハラハラドキドキ”の面白い人生となるかもしれません。「それいけドンドン」で、気がついたらハシゴがなくなっている…なんていうこともありますので、注意が必要です。</a:t>
          </a:r>
        </a:p>
        <a:p>
          <a:r>
            <a:rPr lang="en-US" altLang="ja-JP" sz="800">
              <a:solidFill>
                <a:schemeClr val="tx1"/>
              </a:solidFill>
              <a:latin typeface="游ゴシック" panose="020B0400000000000000" pitchFamily="50" charset="-128"/>
              <a:ea typeface="游ゴシック" panose="020B0400000000000000" pitchFamily="50" charset="-128"/>
              <a:cs typeface="+mn-cs"/>
            </a:rPr>
            <a:t> </a:t>
          </a:r>
          <a:endParaRPr lang="ja-JP"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u="sng">
              <a:solidFill>
                <a:schemeClr val="tx1"/>
              </a:solidFill>
              <a:latin typeface="游ゴシック" panose="020B0400000000000000" pitchFamily="50" charset="-128"/>
              <a:ea typeface="游ゴシック" panose="020B0400000000000000" pitchFamily="50" charset="-128"/>
              <a:cs typeface="+mn-cs"/>
            </a:rPr>
            <a:t>土性が平均的で木性が</a:t>
          </a:r>
          <a:r>
            <a:rPr lang="en-US" altLang="ja-JP" sz="800" u="sng">
              <a:solidFill>
                <a:schemeClr val="tx1"/>
              </a:solidFill>
              <a:latin typeface="游ゴシック" panose="020B0400000000000000" pitchFamily="50" charset="-128"/>
              <a:ea typeface="游ゴシック" panose="020B0400000000000000" pitchFamily="50" charset="-128"/>
              <a:cs typeface="+mn-cs"/>
            </a:rPr>
            <a:t>14</a:t>
          </a:r>
          <a:r>
            <a:rPr lang="ja-JP" altLang="ja-JP" sz="800" u="sng">
              <a:solidFill>
                <a:schemeClr val="tx1"/>
              </a:solidFill>
              <a:latin typeface="游ゴシック" panose="020B0400000000000000" pitchFamily="50" charset="-128"/>
              <a:ea typeface="游ゴシック" panose="020B0400000000000000" pitchFamily="50" charset="-128"/>
              <a:cs typeface="+mn-cs"/>
            </a:rPr>
            <a:t>点以上の人</a:t>
          </a:r>
          <a:endParaRPr lang="ja-JP"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ものごとを「損か得か」で割り切りる傾向が強いため、冷たい人という印象を与えがちです。「気の毒だけど、そもそも悪いのはあなただから…」といったように知が勝ちすぎ、情のある判断や行動はあまりしないようです。</a:t>
          </a:r>
        </a:p>
        <a:p>
          <a:r>
            <a:rPr lang="en-US" altLang="ja-JP" sz="800">
              <a:solidFill>
                <a:schemeClr val="tx1"/>
              </a:solidFill>
              <a:latin typeface="游ゴシック" panose="020B0400000000000000" pitchFamily="50" charset="-128"/>
              <a:ea typeface="游ゴシック" panose="020B0400000000000000" pitchFamily="50" charset="-128"/>
              <a:cs typeface="+mn-cs"/>
            </a:rPr>
            <a:t> </a:t>
          </a:r>
          <a:endParaRPr lang="ja-JP"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u="sng">
              <a:solidFill>
                <a:schemeClr val="tx1"/>
              </a:solidFill>
              <a:latin typeface="游ゴシック" panose="020B0400000000000000" pitchFamily="50" charset="-128"/>
              <a:ea typeface="游ゴシック" panose="020B0400000000000000" pitchFamily="50" charset="-128"/>
              <a:cs typeface="+mn-cs"/>
            </a:rPr>
            <a:t>土性が</a:t>
          </a:r>
          <a:r>
            <a:rPr lang="en-US" altLang="ja-JP" sz="800" u="sng">
              <a:solidFill>
                <a:schemeClr val="tx1"/>
              </a:solidFill>
              <a:latin typeface="游ゴシック" panose="020B0400000000000000" pitchFamily="50" charset="-128"/>
              <a:ea typeface="游ゴシック" panose="020B0400000000000000" pitchFamily="50" charset="-128"/>
              <a:cs typeface="+mn-cs"/>
            </a:rPr>
            <a:t>14</a:t>
          </a:r>
          <a:r>
            <a:rPr lang="ja-JP" altLang="ja-JP" sz="800" u="sng">
              <a:solidFill>
                <a:schemeClr val="tx1"/>
              </a:solidFill>
              <a:latin typeface="游ゴシック" panose="020B0400000000000000" pitchFamily="50" charset="-128"/>
              <a:ea typeface="游ゴシック" panose="020B0400000000000000" pitchFamily="50" charset="-128"/>
              <a:cs typeface="+mn-cs"/>
            </a:rPr>
            <a:t>点以上で木性が</a:t>
          </a:r>
          <a:r>
            <a:rPr lang="en-US" altLang="ja-JP" sz="800" u="sng">
              <a:solidFill>
                <a:schemeClr val="tx1"/>
              </a:solidFill>
              <a:latin typeface="游ゴシック" panose="020B0400000000000000" pitchFamily="50" charset="-128"/>
              <a:ea typeface="游ゴシック" panose="020B0400000000000000" pitchFamily="50" charset="-128"/>
              <a:cs typeface="+mn-cs"/>
            </a:rPr>
            <a:t>10</a:t>
          </a:r>
          <a:r>
            <a:rPr lang="ja-JP" altLang="ja-JP" sz="800" u="sng">
              <a:solidFill>
                <a:schemeClr val="tx1"/>
              </a:solidFill>
              <a:latin typeface="游ゴシック" panose="020B0400000000000000" pitchFamily="50" charset="-128"/>
              <a:ea typeface="游ゴシック" panose="020B0400000000000000" pitchFamily="50" charset="-128"/>
              <a:cs typeface="+mn-cs"/>
            </a:rPr>
            <a:t>点未満の人 </a:t>
          </a:r>
          <a:endParaRPr lang="ja-JP" altLang="ja-JP" sz="800">
            <a:solidFill>
              <a:schemeClr val="tx1"/>
            </a:solidFill>
            <a:latin typeface="游ゴシック" panose="020B0400000000000000" pitchFamily="50" charset="-128"/>
            <a:ea typeface="游ゴシック" panose="020B0400000000000000" pitchFamily="50" charset="-128"/>
            <a:cs typeface="+mn-cs"/>
          </a:endParaRPr>
        </a:p>
        <a:p>
          <a:r>
            <a:rPr lang="ja-JP" altLang="ja-JP" sz="800">
              <a:solidFill>
                <a:schemeClr val="tx1"/>
              </a:solidFill>
              <a:latin typeface="游ゴシック" panose="020B0400000000000000" pitchFamily="50" charset="-128"/>
              <a:ea typeface="游ゴシック" panose="020B0400000000000000" pitchFamily="50" charset="-128"/>
              <a:cs typeface="+mn-cs"/>
            </a:rPr>
            <a:t>情に引きずられたり、情を抑制できない傾向があるようです。よくない相手にだまされたり、引っ掛かったりしないよう、注意が必要です。 </a:t>
          </a:r>
          <a:endParaRPr kumimoji="1" lang="ja-JP" altLang="en-US" sz="800">
            <a:latin typeface="游ゴシック" panose="020B0400000000000000" pitchFamily="50" charset="-128"/>
            <a:ea typeface="游ゴシック" panose="020B0400000000000000" pitchFamily="50" charset="-128"/>
          </a:endParaRPr>
        </a:p>
        <a:p>
          <a:endParaRPr kumimoji="1" lang="ja-JP" altLang="en-US" sz="800">
            <a:latin typeface="游ゴシック" panose="020B0400000000000000" pitchFamily="50" charset="-128"/>
            <a:ea typeface="游ゴシック" panose="020B0400000000000000" pitchFamily="50" charset="-128"/>
          </a:endParaRPr>
        </a:p>
      </xdr:txBody>
    </xdr:sp>
    <xdr:clientData/>
  </xdr:oneCellAnchor>
  <xdr:oneCellAnchor>
    <xdr:from>
      <xdr:col>4</xdr:col>
      <xdr:colOff>381001</xdr:colOff>
      <xdr:row>2</xdr:row>
      <xdr:rowOff>41274</xdr:rowOff>
    </xdr:from>
    <xdr:ext cx="2454514" cy="806659"/>
    <xdr:sp macro="" textlink="">
      <xdr:nvSpPr>
        <xdr:cNvPr id="6" name="テキスト ボックス 5">
          <a:extLst>
            <a:ext uri="{FF2B5EF4-FFF2-40B4-BE49-F238E27FC236}">
              <a16:creationId xmlns:a16="http://schemas.microsoft.com/office/drawing/2014/main" id="{3DAA00F1-A11D-4067-B52D-4706F7DD0E1A}"/>
            </a:ext>
          </a:extLst>
        </xdr:cNvPr>
        <xdr:cNvSpPr txBox="1"/>
      </xdr:nvSpPr>
      <xdr:spPr>
        <a:xfrm>
          <a:off x="5114926" y="571499"/>
          <a:ext cx="2419349" cy="800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chemeClr val="tx2">
                  <a:lumMod val="60000"/>
                  <a:lumOff val="40000"/>
                </a:schemeClr>
              </a:solidFill>
              <a:latin typeface="游ゴシック" panose="020B0400000000000000" pitchFamily="50" charset="-128"/>
              <a:ea typeface="游ゴシック" panose="020B0400000000000000" pitchFamily="50" charset="-128"/>
            </a:rPr>
            <a:t>診断結果について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flower-remedy.jp/?pid=18855954" TargetMode="External"/><Relationship Id="rId13" Type="http://schemas.openxmlformats.org/officeDocument/2006/relationships/hyperlink" Target="http://flower-remedy.jp/?pid=18855881" TargetMode="External"/><Relationship Id="rId18" Type="http://schemas.openxmlformats.org/officeDocument/2006/relationships/hyperlink" Target="http://flower-remedy.jp/?pid=18855910" TargetMode="External"/><Relationship Id="rId26" Type="http://schemas.openxmlformats.org/officeDocument/2006/relationships/hyperlink" Target="http://flower-remedy.jp/?pid=18855919" TargetMode="External"/><Relationship Id="rId39" Type="http://schemas.openxmlformats.org/officeDocument/2006/relationships/hyperlink" Target="http://flower-remedy.jp/?pid=18855934" TargetMode="External"/><Relationship Id="rId3" Type="http://schemas.openxmlformats.org/officeDocument/2006/relationships/hyperlink" Target="http://flower-remedy.jp/?pid=18855906" TargetMode="External"/><Relationship Id="rId21" Type="http://schemas.openxmlformats.org/officeDocument/2006/relationships/hyperlink" Target="http://flower-remedy.jp/?pid=18855936" TargetMode="External"/><Relationship Id="rId34" Type="http://schemas.openxmlformats.org/officeDocument/2006/relationships/hyperlink" Target="http://flower-remedy.jp/?pid=18855887" TargetMode="External"/><Relationship Id="rId42" Type="http://schemas.openxmlformats.org/officeDocument/2006/relationships/printerSettings" Target="../printerSettings/printerSettings3.bin"/><Relationship Id="rId7" Type="http://schemas.openxmlformats.org/officeDocument/2006/relationships/hyperlink" Target="http://flower-remedy.jp/?pid=18855894" TargetMode="External"/><Relationship Id="rId12" Type="http://schemas.openxmlformats.org/officeDocument/2006/relationships/hyperlink" Target="http://flower-remedy.jp/?pid=18855947" TargetMode="External"/><Relationship Id="rId17" Type="http://schemas.openxmlformats.org/officeDocument/2006/relationships/hyperlink" Target="http://flower-remedy.jp/?pid=18855945" TargetMode="External"/><Relationship Id="rId25" Type="http://schemas.openxmlformats.org/officeDocument/2006/relationships/hyperlink" Target="http://flower-remedy.jp/?pid=18855902" TargetMode="External"/><Relationship Id="rId33" Type="http://schemas.openxmlformats.org/officeDocument/2006/relationships/hyperlink" Target="http://flower-remedy.jp/?pid=18855883" TargetMode="External"/><Relationship Id="rId38" Type="http://schemas.openxmlformats.org/officeDocument/2006/relationships/hyperlink" Target="http://flower-remedy.jp/?pid=18855874" TargetMode="External"/><Relationship Id="rId2" Type="http://schemas.openxmlformats.org/officeDocument/2006/relationships/hyperlink" Target="http://flower-remedy.jp/?pid=18855942" TargetMode="External"/><Relationship Id="rId16" Type="http://schemas.openxmlformats.org/officeDocument/2006/relationships/hyperlink" Target="http://flower-remedy.jp/?pid=18855923" TargetMode="External"/><Relationship Id="rId20" Type="http://schemas.openxmlformats.org/officeDocument/2006/relationships/hyperlink" Target="http://flower-remedy.jp/?pid=18855921" TargetMode="External"/><Relationship Id="rId29" Type="http://schemas.openxmlformats.org/officeDocument/2006/relationships/hyperlink" Target="http://flower-remedy.jp/?pid=18855926" TargetMode="External"/><Relationship Id="rId41" Type="http://schemas.openxmlformats.org/officeDocument/2006/relationships/hyperlink" Target="http://flower-remedy.jp/?pid=18855956" TargetMode="External"/><Relationship Id="rId1" Type="http://schemas.openxmlformats.org/officeDocument/2006/relationships/hyperlink" Target="http://flower-remedy.jp/?pid=18855956" TargetMode="External"/><Relationship Id="rId6" Type="http://schemas.openxmlformats.org/officeDocument/2006/relationships/hyperlink" Target="http://flower-remedy.jp/?pid=18855887" TargetMode="External"/><Relationship Id="rId11" Type="http://schemas.openxmlformats.org/officeDocument/2006/relationships/hyperlink" Target="http://flower-remedy.jp/?pid=18855898" TargetMode="External"/><Relationship Id="rId24" Type="http://schemas.openxmlformats.org/officeDocument/2006/relationships/hyperlink" Target="http://flower-remedy.jp/?pid=18855908" TargetMode="External"/><Relationship Id="rId32" Type="http://schemas.openxmlformats.org/officeDocument/2006/relationships/hyperlink" Target="http://flower-remedy.jp/?pid=18855917" TargetMode="External"/><Relationship Id="rId37" Type="http://schemas.openxmlformats.org/officeDocument/2006/relationships/hyperlink" Target="http://flower-remedy.jp/?pid=18855879" TargetMode="External"/><Relationship Id="rId40" Type="http://schemas.openxmlformats.org/officeDocument/2006/relationships/hyperlink" Target="http://flower-remedy.jp/?pid=18855951" TargetMode="External"/><Relationship Id="rId5" Type="http://schemas.openxmlformats.org/officeDocument/2006/relationships/hyperlink" Target="http://flower-remedy.jp/?pid=18855914" TargetMode="External"/><Relationship Id="rId15" Type="http://schemas.openxmlformats.org/officeDocument/2006/relationships/hyperlink" Target="http://flower-remedy.jp/?pid=18855940" TargetMode="External"/><Relationship Id="rId23" Type="http://schemas.openxmlformats.org/officeDocument/2006/relationships/hyperlink" Target="http://flower-remedy.jp/?pid=18855938" TargetMode="External"/><Relationship Id="rId28" Type="http://schemas.openxmlformats.org/officeDocument/2006/relationships/hyperlink" Target="http://flower-remedy.jp/?pid=18855896" TargetMode="External"/><Relationship Id="rId36" Type="http://schemas.openxmlformats.org/officeDocument/2006/relationships/hyperlink" Target="http://flower-remedy.jp/?pid=18855894" TargetMode="External"/><Relationship Id="rId10" Type="http://schemas.openxmlformats.org/officeDocument/2006/relationships/hyperlink" Target="http://flower-remedy.jp/?pid=18855932" TargetMode="External"/><Relationship Id="rId19" Type="http://schemas.openxmlformats.org/officeDocument/2006/relationships/hyperlink" Target="http://flower-remedy.jp/?pid=18855885" TargetMode="External"/><Relationship Id="rId31" Type="http://schemas.openxmlformats.org/officeDocument/2006/relationships/hyperlink" Target="http://flower-remedy.jp/?pid=18855898" TargetMode="External"/><Relationship Id="rId4" Type="http://schemas.openxmlformats.org/officeDocument/2006/relationships/hyperlink" Target="http://flower-remedy.jp/?pid=18855904" TargetMode="External"/><Relationship Id="rId9" Type="http://schemas.openxmlformats.org/officeDocument/2006/relationships/hyperlink" Target="http://flower-remedy.jp/?pid=18855904" TargetMode="External"/><Relationship Id="rId14" Type="http://schemas.openxmlformats.org/officeDocument/2006/relationships/hyperlink" Target="http://flower-remedy.jp/?pid=18855900" TargetMode="External"/><Relationship Id="rId22" Type="http://schemas.openxmlformats.org/officeDocument/2006/relationships/hyperlink" Target="http://flower-remedy.jp/?pid=18855912" TargetMode="External"/><Relationship Id="rId27" Type="http://schemas.openxmlformats.org/officeDocument/2006/relationships/hyperlink" Target="http://flower-remedy.jp/?pid=18855930" TargetMode="External"/><Relationship Id="rId30" Type="http://schemas.openxmlformats.org/officeDocument/2006/relationships/hyperlink" Target="http://flower-remedy.jp/?pid=18855949" TargetMode="External"/><Relationship Id="rId35" Type="http://schemas.openxmlformats.org/officeDocument/2006/relationships/hyperlink" Target="http://flower-remedy.jp/?pid=18855892" TargetMode="External"/><Relationship Id="rId4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flower-remedy.info/shopdetail/011000000010/" TargetMode="External"/><Relationship Id="rId13" Type="http://schemas.openxmlformats.org/officeDocument/2006/relationships/hyperlink" Target="https://flower-remedy.info/shopdetail/000000001233/" TargetMode="External"/><Relationship Id="rId18" Type="http://schemas.openxmlformats.org/officeDocument/2006/relationships/hyperlink" Target="https://flower-remedy.info/shopdetail/000000001238/" TargetMode="External"/><Relationship Id="rId26" Type="http://schemas.openxmlformats.org/officeDocument/2006/relationships/hyperlink" Target="https://flower-remedy.info/shopdetail/000000001246/" TargetMode="External"/><Relationship Id="rId39" Type="http://schemas.openxmlformats.org/officeDocument/2006/relationships/hyperlink" Target="https://flower-remedy.info/shopdetail/000000001259/" TargetMode="External"/><Relationship Id="rId3" Type="http://schemas.openxmlformats.org/officeDocument/2006/relationships/hyperlink" Target="https://flower-remedy.info/shopdetail/011000000002/" TargetMode="External"/><Relationship Id="rId21" Type="http://schemas.openxmlformats.org/officeDocument/2006/relationships/hyperlink" Target="https://flower-remedy.info/shopdetail/000000001241/" TargetMode="External"/><Relationship Id="rId34" Type="http://schemas.openxmlformats.org/officeDocument/2006/relationships/hyperlink" Target="https://flower-remedy.info/shopdetail/000000001254/" TargetMode="External"/><Relationship Id="rId42" Type="http://schemas.openxmlformats.org/officeDocument/2006/relationships/hyperlink" Target="https://flower-remedy.info/shopdetail/000000001262/" TargetMode="External"/><Relationship Id="rId47" Type="http://schemas.openxmlformats.org/officeDocument/2006/relationships/printerSettings" Target="../printerSettings/printerSettings4.bin"/><Relationship Id="rId7" Type="http://schemas.openxmlformats.org/officeDocument/2006/relationships/hyperlink" Target="https://flower-remedy.info/shopdetail/011000000008/" TargetMode="External"/><Relationship Id="rId12" Type="http://schemas.openxmlformats.org/officeDocument/2006/relationships/hyperlink" Target="https://flower-remedy.info/shopdetail/000000001232/" TargetMode="External"/><Relationship Id="rId17" Type="http://schemas.openxmlformats.org/officeDocument/2006/relationships/hyperlink" Target="https://flower-remedy.info/shopdetail/000000001237/" TargetMode="External"/><Relationship Id="rId25" Type="http://schemas.openxmlformats.org/officeDocument/2006/relationships/hyperlink" Target="https://flower-remedy.info/shopdetail/000000001245/" TargetMode="External"/><Relationship Id="rId33" Type="http://schemas.openxmlformats.org/officeDocument/2006/relationships/hyperlink" Target="https://flower-remedy.info/shopdetail/000000001253/" TargetMode="External"/><Relationship Id="rId38" Type="http://schemas.openxmlformats.org/officeDocument/2006/relationships/hyperlink" Target="https://flower-remedy.info/shopdetail/000000001258/" TargetMode="External"/><Relationship Id="rId46" Type="http://schemas.openxmlformats.org/officeDocument/2006/relationships/hyperlink" Target="https://flower-remedy.info/shopdetail/000000001266/" TargetMode="External"/><Relationship Id="rId2" Type="http://schemas.openxmlformats.org/officeDocument/2006/relationships/hyperlink" Target="https://flower-remedy.info/shopdetail/011000000001/" TargetMode="External"/><Relationship Id="rId16" Type="http://schemas.openxmlformats.org/officeDocument/2006/relationships/hyperlink" Target="https://flower-remedy.info/shopdetail/000000001236/" TargetMode="External"/><Relationship Id="rId20" Type="http://schemas.openxmlformats.org/officeDocument/2006/relationships/hyperlink" Target="https://flower-remedy.info/shopdetail/000000001240/" TargetMode="External"/><Relationship Id="rId29" Type="http://schemas.openxmlformats.org/officeDocument/2006/relationships/hyperlink" Target="https://flower-remedy.info/shopdetail/000000001249/" TargetMode="External"/><Relationship Id="rId41" Type="http://schemas.openxmlformats.org/officeDocument/2006/relationships/hyperlink" Target="https://flower-remedy.info/shopdetail/000000001261/" TargetMode="External"/><Relationship Id="rId1" Type="http://schemas.openxmlformats.org/officeDocument/2006/relationships/hyperlink" Target="http://flower-remedy.info/" TargetMode="External"/><Relationship Id="rId6" Type="http://schemas.openxmlformats.org/officeDocument/2006/relationships/hyperlink" Target="https://flower-remedy.info/shopdetail/011000000007/" TargetMode="External"/><Relationship Id="rId11" Type="http://schemas.openxmlformats.org/officeDocument/2006/relationships/hyperlink" Target="https://flower-remedy.info/shopdetail/000000001231/" TargetMode="External"/><Relationship Id="rId24" Type="http://schemas.openxmlformats.org/officeDocument/2006/relationships/hyperlink" Target="https://flower-remedy.info/shopdetail/000000001244/" TargetMode="External"/><Relationship Id="rId32" Type="http://schemas.openxmlformats.org/officeDocument/2006/relationships/hyperlink" Target="https://flower-remedy.info/shopdetail/000000001252/" TargetMode="External"/><Relationship Id="rId37" Type="http://schemas.openxmlformats.org/officeDocument/2006/relationships/hyperlink" Target="https://flower-remedy.info/shopdetail/000000001257/" TargetMode="External"/><Relationship Id="rId40" Type="http://schemas.openxmlformats.org/officeDocument/2006/relationships/hyperlink" Target="https://flower-remedy.info/shopdetail/000000001260/" TargetMode="External"/><Relationship Id="rId45" Type="http://schemas.openxmlformats.org/officeDocument/2006/relationships/hyperlink" Target="https://flower-remedy.info/shopdetail/000000001265/" TargetMode="External"/><Relationship Id="rId5" Type="http://schemas.openxmlformats.org/officeDocument/2006/relationships/hyperlink" Target="https://flower-remedy.info/shopdetail/011000000006/" TargetMode="External"/><Relationship Id="rId15" Type="http://schemas.openxmlformats.org/officeDocument/2006/relationships/hyperlink" Target="https://flower-remedy.info/shopdetail/000000001235/" TargetMode="External"/><Relationship Id="rId23" Type="http://schemas.openxmlformats.org/officeDocument/2006/relationships/hyperlink" Target="https://flower-remedy.info/shopdetail/000000001243/" TargetMode="External"/><Relationship Id="rId28" Type="http://schemas.openxmlformats.org/officeDocument/2006/relationships/hyperlink" Target="https://flower-remedy.info/shopdetail/000000001248/" TargetMode="External"/><Relationship Id="rId36" Type="http://schemas.openxmlformats.org/officeDocument/2006/relationships/hyperlink" Target="https://flower-remedy.info/shopdetail/000000001256/" TargetMode="External"/><Relationship Id="rId10" Type="http://schemas.openxmlformats.org/officeDocument/2006/relationships/hyperlink" Target="https://flower-remedy.info/shopdetail/000000001230/" TargetMode="External"/><Relationship Id="rId19" Type="http://schemas.openxmlformats.org/officeDocument/2006/relationships/hyperlink" Target="https://flower-remedy.info/shopdetail/000000001239/" TargetMode="External"/><Relationship Id="rId31" Type="http://schemas.openxmlformats.org/officeDocument/2006/relationships/hyperlink" Target="https://flower-remedy.info/shopdetail/000000001251/" TargetMode="External"/><Relationship Id="rId44" Type="http://schemas.openxmlformats.org/officeDocument/2006/relationships/hyperlink" Target="https://flower-remedy.info/shopdetail/000000001264/" TargetMode="External"/><Relationship Id="rId4" Type="http://schemas.openxmlformats.org/officeDocument/2006/relationships/hyperlink" Target="https://flower-remedy.info/shopdetail/011000000005/" TargetMode="External"/><Relationship Id="rId9" Type="http://schemas.openxmlformats.org/officeDocument/2006/relationships/hyperlink" Target="https://flower-remedy.info/shopdetail/000000001229/" TargetMode="External"/><Relationship Id="rId14" Type="http://schemas.openxmlformats.org/officeDocument/2006/relationships/hyperlink" Target="https://flower-remedy.info/shopdetail/000000001234/" TargetMode="External"/><Relationship Id="rId22" Type="http://schemas.openxmlformats.org/officeDocument/2006/relationships/hyperlink" Target="https://flower-remedy.info/shopdetail/000000001242/" TargetMode="External"/><Relationship Id="rId27" Type="http://schemas.openxmlformats.org/officeDocument/2006/relationships/hyperlink" Target="https://flower-remedy.info/shopdetail/000000001247/" TargetMode="External"/><Relationship Id="rId30" Type="http://schemas.openxmlformats.org/officeDocument/2006/relationships/hyperlink" Target="https://flower-remedy.info/shopdetail/000000001250/" TargetMode="External"/><Relationship Id="rId35" Type="http://schemas.openxmlformats.org/officeDocument/2006/relationships/hyperlink" Target="https://flower-remedy.info/shopdetail/000000001255/" TargetMode="External"/><Relationship Id="rId43" Type="http://schemas.openxmlformats.org/officeDocument/2006/relationships/hyperlink" Target="https://flower-remedy.info/shopdetail/0000000012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49"/>
  <sheetViews>
    <sheetView showGridLines="0" zoomScaleNormal="100" zoomScaleSheetLayoutView="100" workbookViewId="0">
      <selection activeCell="C51" sqref="C51"/>
    </sheetView>
  </sheetViews>
  <sheetFormatPr defaultColWidth="9" defaultRowHeight="13"/>
  <cols>
    <col min="1" max="1" width="7.26953125" style="1" customWidth="1"/>
    <col min="2" max="7" width="17.453125" style="1" customWidth="1"/>
    <col min="8" max="16384" width="9" style="1"/>
  </cols>
  <sheetData>
    <row r="1" spans="1:8" ht="18.75" customHeight="1">
      <c r="A1" s="4" t="str">
        <f>IF(設問シート!D3="","",CONCATENATE(設問シート!D3," 様"))</f>
        <v/>
      </c>
      <c r="B1" s="3"/>
      <c r="C1" s="3"/>
      <c r="D1" s="2"/>
      <c r="E1" s="2"/>
      <c r="F1" s="2"/>
      <c r="G1" s="2"/>
      <c r="H1" s="2"/>
    </row>
    <row r="2" spans="1:8">
      <c r="A2" s="2"/>
      <c r="B2" s="2"/>
      <c r="C2" s="2"/>
      <c r="D2" s="2"/>
      <c r="E2" s="2"/>
      <c r="F2" s="2"/>
      <c r="G2" s="2"/>
      <c r="H2" s="2"/>
    </row>
    <row r="3" spans="1:8">
      <c r="A3" s="2"/>
      <c r="B3" s="2"/>
      <c r="C3" s="2"/>
      <c r="D3" s="2"/>
      <c r="E3" s="2"/>
      <c r="F3" s="2"/>
      <c r="G3" s="2"/>
      <c r="H3" s="2"/>
    </row>
    <row r="4" spans="1:8">
      <c r="A4" s="2"/>
      <c r="B4" s="2"/>
      <c r="C4" s="2"/>
      <c r="D4" s="2"/>
      <c r="E4" s="2"/>
      <c r="F4" s="2"/>
      <c r="G4" s="2"/>
      <c r="H4" s="2"/>
    </row>
    <row r="5" spans="1:8">
      <c r="A5" s="2"/>
      <c r="B5" s="2"/>
      <c r="C5" s="2"/>
      <c r="D5" s="2"/>
      <c r="E5" s="2"/>
      <c r="F5" s="2"/>
      <c r="G5" s="2"/>
      <c r="H5" s="2"/>
    </row>
    <row r="6" spans="1:8">
      <c r="A6" s="2"/>
      <c r="B6" s="2"/>
      <c r="C6" s="2"/>
      <c r="D6" s="2"/>
      <c r="E6" s="2"/>
      <c r="F6" s="2"/>
      <c r="G6" s="2"/>
      <c r="H6" s="2"/>
    </row>
    <row r="7" spans="1:8" ht="25.5">
      <c r="A7" s="10"/>
      <c r="B7" s="10"/>
      <c r="C7" s="10"/>
      <c r="D7" s="10"/>
      <c r="E7" s="10"/>
      <c r="F7" s="10"/>
      <c r="G7" s="10"/>
      <c r="H7" s="5"/>
    </row>
    <row r="40" spans="1:8" s="2" customFormat="1" ht="14">
      <c r="A40" s="11"/>
      <c r="B40" s="11"/>
      <c r="C40" s="11"/>
      <c r="D40" s="11"/>
      <c r="E40" s="11"/>
      <c r="F40" s="11"/>
      <c r="G40" s="11"/>
      <c r="H40" s="6"/>
    </row>
    <row r="41" spans="1:8" s="2" customFormat="1"/>
    <row r="42" spans="1:8" s="2" customFormat="1"/>
    <row r="43" spans="1:8" s="2" customFormat="1"/>
    <row r="44" spans="1:8" s="2" customFormat="1"/>
    <row r="45" spans="1:8" s="2" customFormat="1"/>
    <row r="46" spans="1:8" s="2" customFormat="1"/>
    <row r="47" spans="1:8" s="2" customFormat="1">
      <c r="A47" s="12"/>
      <c r="B47" s="12"/>
      <c r="C47" s="12"/>
      <c r="D47" s="12"/>
      <c r="E47" s="12"/>
      <c r="F47" s="12"/>
      <c r="G47" s="12"/>
      <c r="H47" s="7"/>
    </row>
    <row r="48" spans="1:8" s="2" customFormat="1">
      <c r="A48" s="12"/>
      <c r="B48" s="12"/>
      <c r="C48" s="12"/>
      <c r="D48" s="12"/>
      <c r="E48" s="12"/>
      <c r="F48" s="12"/>
      <c r="G48" s="12"/>
      <c r="H48" s="7"/>
    </row>
    <row r="49" spans="1:8" s="2" customFormat="1">
      <c r="A49" s="9"/>
      <c r="B49" s="9"/>
      <c r="C49" s="9"/>
      <c r="D49" s="9"/>
      <c r="E49" s="9"/>
      <c r="F49" s="9"/>
      <c r="G49" s="9"/>
      <c r="H49" s="8"/>
    </row>
  </sheetData>
  <mergeCells count="5">
    <mergeCell ref="A49:G49"/>
    <mergeCell ref="A7:G7"/>
    <mergeCell ref="A40:G40"/>
    <mergeCell ref="A47:G47"/>
    <mergeCell ref="A48:G48"/>
  </mergeCells>
  <phoneticPr fontId="1"/>
  <printOptions horizontalCentered="1"/>
  <pageMargins left="0.31496062992125984" right="0.31496062992125984" top="0.35433070866141736" bottom="0.35433070866141736" header="0.11811023622047245" footer="0.11811023622047245"/>
  <pageSetup paperSize="9" scale="78" orientation="portrait"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topLeftCell="A49" zoomScaleNormal="100" workbookViewId="0">
      <selection activeCell="B8" sqref="B8"/>
    </sheetView>
  </sheetViews>
  <sheetFormatPr defaultColWidth="9" defaultRowHeight="16.5" customHeight="1"/>
  <cols>
    <col min="1" max="1" width="5.7265625" style="14" customWidth="1"/>
    <col min="2" max="2" width="55" style="14" customWidth="1"/>
    <col min="3" max="3" width="10" style="14" customWidth="1"/>
    <col min="4" max="4" width="20" style="14" customWidth="1"/>
    <col min="5" max="16384" width="9" style="14"/>
  </cols>
  <sheetData>
    <row r="1" spans="1:4" ht="24" customHeight="1">
      <c r="A1" s="13" t="s">
        <v>51</v>
      </c>
    </row>
    <row r="2" spans="1:4" ht="16.5" customHeight="1">
      <c r="A2" s="15"/>
      <c r="C2" s="16" t="s">
        <v>54</v>
      </c>
      <c r="D2" s="17">
        <f ca="1">TODAY()</f>
        <v>43361</v>
      </c>
    </row>
    <row r="3" spans="1:4" ht="16.5" customHeight="1">
      <c r="A3" s="15"/>
      <c r="C3" s="16" t="s">
        <v>53</v>
      </c>
      <c r="D3" s="18"/>
    </row>
    <row r="4" spans="1:4" ht="9.75" customHeight="1">
      <c r="A4" s="15"/>
    </row>
    <row r="5" spans="1:4" ht="16.5" customHeight="1">
      <c r="A5" s="19" t="s">
        <v>48</v>
      </c>
      <c r="B5" s="20" t="s">
        <v>49</v>
      </c>
      <c r="C5" s="21"/>
      <c r="D5" s="22" t="s">
        <v>50</v>
      </c>
    </row>
    <row r="6" spans="1:4" ht="15.75" customHeight="1">
      <c r="A6" s="23">
        <v>1</v>
      </c>
      <c r="B6" s="24" t="s">
        <v>0</v>
      </c>
      <c r="C6" s="25"/>
      <c r="D6" s="26"/>
    </row>
    <row r="7" spans="1:4" ht="15.75" customHeight="1">
      <c r="A7" s="27">
        <v>2</v>
      </c>
      <c r="B7" s="28" t="s">
        <v>1</v>
      </c>
      <c r="C7" s="29"/>
      <c r="D7" s="30"/>
    </row>
    <row r="8" spans="1:4" ht="15.75" customHeight="1">
      <c r="A8" s="27">
        <v>3</v>
      </c>
      <c r="B8" s="28" t="s">
        <v>2</v>
      </c>
      <c r="C8" s="29"/>
      <c r="D8" s="30"/>
    </row>
    <row r="9" spans="1:4" ht="15.75" customHeight="1">
      <c r="A9" s="27">
        <v>4</v>
      </c>
      <c r="B9" s="28" t="s">
        <v>3</v>
      </c>
      <c r="C9" s="29"/>
      <c r="D9" s="30"/>
    </row>
    <row r="10" spans="1:4" ht="15.75" customHeight="1">
      <c r="A10" s="27">
        <v>5</v>
      </c>
      <c r="B10" s="28" t="s">
        <v>4</v>
      </c>
      <c r="C10" s="29"/>
      <c r="D10" s="30"/>
    </row>
    <row r="11" spans="1:4" ht="15.75" customHeight="1">
      <c r="A11" s="27">
        <v>6</v>
      </c>
      <c r="B11" s="28" t="s">
        <v>5</v>
      </c>
      <c r="C11" s="29"/>
      <c r="D11" s="30"/>
    </row>
    <row r="12" spans="1:4" ht="15.75" customHeight="1">
      <c r="A12" s="27">
        <v>7</v>
      </c>
      <c r="B12" s="28" t="s">
        <v>6</v>
      </c>
      <c r="C12" s="29"/>
      <c r="D12" s="30"/>
    </row>
    <row r="13" spans="1:4" ht="15.75" customHeight="1">
      <c r="A13" s="27">
        <v>8</v>
      </c>
      <c r="B13" s="28" t="s">
        <v>7</v>
      </c>
      <c r="C13" s="29"/>
      <c r="D13" s="30"/>
    </row>
    <row r="14" spans="1:4" ht="15.75" customHeight="1">
      <c r="A14" s="27">
        <v>9</v>
      </c>
      <c r="B14" s="28" t="s">
        <v>9</v>
      </c>
      <c r="C14" s="29"/>
      <c r="D14" s="30"/>
    </row>
    <row r="15" spans="1:4" ht="15.75" customHeight="1">
      <c r="A15" s="27">
        <v>10</v>
      </c>
      <c r="B15" s="28" t="s">
        <v>8</v>
      </c>
      <c r="C15" s="29"/>
      <c r="D15" s="30"/>
    </row>
    <row r="16" spans="1:4" ht="15.75" customHeight="1">
      <c r="A16" s="27">
        <v>11</v>
      </c>
      <c r="B16" s="28" t="s">
        <v>10</v>
      </c>
      <c r="C16" s="29"/>
      <c r="D16" s="30"/>
    </row>
    <row r="17" spans="1:4" ht="15.75" customHeight="1">
      <c r="A17" s="27">
        <v>12</v>
      </c>
      <c r="B17" s="28" t="s">
        <v>11</v>
      </c>
      <c r="C17" s="29"/>
      <c r="D17" s="30"/>
    </row>
    <row r="18" spans="1:4" ht="15.75" customHeight="1">
      <c r="A18" s="27">
        <v>13</v>
      </c>
      <c r="B18" s="28" t="s">
        <v>12</v>
      </c>
      <c r="C18" s="29"/>
      <c r="D18" s="30"/>
    </row>
    <row r="19" spans="1:4" ht="15.75" customHeight="1">
      <c r="A19" s="27">
        <v>14</v>
      </c>
      <c r="B19" s="28" t="s">
        <v>15</v>
      </c>
      <c r="C19" s="29"/>
      <c r="D19" s="30"/>
    </row>
    <row r="20" spans="1:4" ht="15.75" customHeight="1">
      <c r="A20" s="27">
        <v>15</v>
      </c>
      <c r="B20" s="28" t="s">
        <v>13</v>
      </c>
      <c r="C20" s="29"/>
      <c r="D20" s="30"/>
    </row>
    <row r="21" spans="1:4" ht="15.75" customHeight="1">
      <c r="A21" s="27">
        <v>16</v>
      </c>
      <c r="B21" s="28" t="s">
        <v>14</v>
      </c>
      <c r="C21" s="29"/>
      <c r="D21" s="30"/>
    </row>
    <row r="22" spans="1:4" ht="15.75" customHeight="1">
      <c r="A22" s="27">
        <v>17</v>
      </c>
      <c r="B22" s="28" t="s">
        <v>16</v>
      </c>
      <c r="C22" s="29"/>
      <c r="D22" s="30"/>
    </row>
    <row r="23" spans="1:4" ht="15.75" customHeight="1">
      <c r="A23" s="27">
        <v>18</v>
      </c>
      <c r="B23" s="28" t="s">
        <v>17</v>
      </c>
      <c r="C23" s="29"/>
      <c r="D23" s="30"/>
    </row>
    <row r="24" spans="1:4" ht="15.75" customHeight="1">
      <c r="A24" s="27">
        <v>19</v>
      </c>
      <c r="B24" s="28" t="s">
        <v>18</v>
      </c>
      <c r="C24" s="29"/>
      <c r="D24" s="30"/>
    </row>
    <row r="25" spans="1:4" ht="15.75" customHeight="1">
      <c r="A25" s="27">
        <v>20</v>
      </c>
      <c r="B25" s="28" t="s">
        <v>19</v>
      </c>
      <c r="C25" s="29"/>
      <c r="D25" s="30"/>
    </row>
    <row r="26" spans="1:4" ht="15.75" customHeight="1">
      <c r="A26" s="27">
        <v>21</v>
      </c>
      <c r="B26" s="28" t="s">
        <v>20</v>
      </c>
      <c r="C26" s="29"/>
      <c r="D26" s="30"/>
    </row>
    <row r="27" spans="1:4" ht="15.75" customHeight="1">
      <c r="A27" s="27">
        <v>22</v>
      </c>
      <c r="B27" s="28" t="s">
        <v>21</v>
      </c>
      <c r="C27" s="29"/>
      <c r="D27" s="30"/>
    </row>
    <row r="28" spans="1:4" ht="15.75" customHeight="1">
      <c r="A28" s="27">
        <v>23</v>
      </c>
      <c r="B28" s="28" t="s">
        <v>22</v>
      </c>
      <c r="C28" s="29"/>
      <c r="D28" s="30"/>
    </row>
    <row r="29" spans="1:4" ht="15.75" customHeight="1">
      <c r="A29" s="27">
        <v>24</v>
      </c>
      <c r="B29" s="28" t="s">
        <v>23</v>
      </c>
      <c r="C29" s="29"/>
      <c r="D29" s="30"/>
    </row>
    <row r="30" spans="1:4" ht="15.75" customHeight="1">
      <c r="A30" s="27">
        <v>25</v>
      </c>
      <c r="B30" s="28" t="s">
        <v>24</v>
      </c>
      <c r="C30" s="29"/>
      <c r="D30" s="30"/>
    </row>
    <row r="31" spans="1:4" ht="15.75" customHeight="1">
      <c r="A31" s="27">
        <v>26</v>
      </c>
      <c r="B31" s="28" t="s">
        <v>36</v>
      </c>
      <c r="C31" s="29"/>
      <c r="D31" s="30"/>
    </row>
    <row r="32" spans="1:4" ht="15.75" customHeight="1">
      <c r="A32" s="27">
        <v>27</v>
      </c>
      <c r="B32" s="28" t="s">
        <v>25</v>
      </c>
      <c r="C32" s="29"/>
      <c r="D32" s="30"/>
    </row>
    <row r="33" spans="1:4" ht="15.75" customHeight="1">
      <c r="A33" s="27">
        <v>28</v>
      </c>
      <c r="B33" s="28" t="s">
        <v>26</v>
      </c>
      <c r="C33" s="29"/>
      <c r="D33" s="30"/>
    </row>
    <row r="34" spans="1:4" ht="15.75" customHeight="1">
      <c r="A34" s="27">
        <v>29</v>
      </c>
      <c r="B34" s="28" t="s">
        <v>27</v>
      </c>
      <c r="C34" s="29"/>
      <c r="D34" s="30"/>
    </row>
    <row r="35" spans="1:4" ht="15.75" customHeight="1">
      <c r="A35" s="27">
        <v>30</v>
      </c>
      <c r="B35" s="28" t="s">
        <v>28</v>
      </c>
      <c r="C35" s="29"/>
      <c r="D35" s="30"/>
    </row>
    <row r="36" spans="1:4" ht="15.75" customHeight="1">
      <c r="A36" s="27">
        <v>31</v>
      </c>
      <c r="B36" s="28" t="s">
        <v>29</v>
      </c>
      <c r="C36" s="29"/>
      <c r="D36" s="30"/>
    </row>
    <row r="37" spans="1:4" ht="15.75" customHeight="1">
      <c r="A37" s="27">
        <v>32</v>
      </c>
      <c r="B37" s="28" t="s">
        <v>30</v>
      </c>
      <c r="C37" s="29"/>
      <c r="D37" s="30"/>
    </row>
    <row r="38" spans="1:4" ht="15.75" customHeight="1">
      <c r="A38" s="27">
        <v>33</v>
      </c>
      <c r="B38" s="28" t="s">
        <v>31</v>
      </c>
      <c r="C38" s="29"/>
      <c r="D38" s="30"/>
    </row>
    <row r="39" spans="1:4" ht="15.75" customHeight="1">
      <c r="A39" s="27">
        <v>34</v>
      </c>
      <c r="B39" s="28" t="s">
        <v>32</v>
      </c>
      <c r="C39" s="29"/>
      <c r="D39" s="30"/>
    </row>
    <row r="40" spans="1:4" ht="15.75" customHeight="1">
      <c r="A40" s="27">
        <v>35</v>
      </c>
      <c r="B40" s="28" t="s">
        <v>33</v>
      </c>
      <c r="C40" s="29"/>
      <c r="D40" s="30"/>
    </row>
    <row r="41" spans="1:4" ht="15.75" customHeight="1">
      <c r="A41" s="27">
        <v>36</v>
      </c>
      <c r="B41" s="28" t="s">
        <v>34</v>
      </c>
      <c r="C41" s="29"/>
      <c r="D41" s="30"/>
    </row>
    <row r="42" spans="1:4" ht="15.75" customHeight="1">
      <c r="A42" s="27">
        <v>37</v>
      </c>
      <c r="B42" s="28" t="s">
        <v>35</v>
      </c>
      <c r="C42" s="29"/>
      <c r="D42" s="30"/>
    </row>
    <row r="43" spans="1:4" ht="15.75" customHeight="1">
      <c r="A43" s="27">
        <v>38</v>
      </c>
      <c r="B43" s="28" t="s">
        <v>37</v>
      </c>
      <c r="C43" s="29"/>
      <c r="D43" s="30"/>
    </row>
    <row r="44" spans="1:4" ht="15.75" customHeight="1">
      <c r="A44" s="27">
        <v>39</v>
      </c>
      <c r="B44" s="31" t="s">
        <v>175</v>
      </c>
      <c r="C44" s="29"/>
      <c r="D44" s="30"/>
    </row>
    <row r="45" spans="1:4" ht="15.75" customHeight="1">
      <c r="A45" s="27">
        <v>40</v>
      </c>
      <c r="B45" s="28" t="s">
        <v>38</v>
      </c>
      <c r="C45" s="29"/>
      <c r="D45" s="30"/>
    </row>
    <row r="46" spans="1:4" ht="15.75" customHeight="1">
      <c r="A46" s="27">
        <v>41</v>
      </c>
      <c r="B46" s="28" t="s">
        <v>39</v>
      </c>
      <c r="C46" s="29"/>
      <c r="D46" s="30"/>
    </row>
    <row r="47" spans="1:4" ht="15.75" customHeight="1">
      <c r="A47" s="27">
        <v>42</v>
      </c>
      <c r="B47" s="28" t="s">
        <v>40</v>
      </c>
      <c r="C47" s="29"/>
      <c r="D47" s="30"/>
    </row>
    <row r="48" spans="1:4" ht="15.75" customHeight="1">
      <c r="A48" s="27">
        <v>43</v>
      </c>
      <c r="B48" s="28" t="s">
        <v>41</v>
      </c>
      <c r="C48" s="29"/>
      <c r="D48" s="30"/>
    </row>
    <row r="49" spans="1:4" ht="15.75" customHeight="1">
      <c r="A49" s="27">
        <v>44</v>
      </c>
      <c r="B49" s="28" t="s">
        <v>176</v>
      </c>
      <c r="C49" s="29"/>
      <c r="D49" s="30"/>
    </row>
    <row r="50" spans="1:4" ht="15.75" customHeight="1">
      <c r="A50" s="27">
        <v>45</v>
      </c>
      <c r="B50" s="28" t="s">
        <v>42</v>
      </c>
      <c r="C50" s="29"/>
      <c r="D50" s="30"/>
    </row>
    <row r="51" spans="1:4" ht="15.75" customHeight="1">
      <c r="A51" s="27">
        <v>46</v>
      </c>
      <c r="B51" s="28" t="s">
        <v>43</v>
      </c>
      <c r="C51" s="29"/>
      <c r="D51" s="30"/>
    </row>
    <row r="52" spans="1:4" ht="15.75" customHeight="1">
      <c r="A52" s="27">
        <v>47</v>
      </c>
      <c r="B52" s="28" t="s">
        <v>44</v>
      </c>
      <c r="C52" s="29"/>
      <c r="D52" s="30"/>
    </row>
    <row r="53" spans="1:4" ht="15.75" customHeight="1">
      <c r="A53" s="27">
        <v>48</v>
      </c>
      <c r="B53" s="28" t="s">
        <v>45</v>
      </c>
      <c r="C53" s="29"/>
      <c r="D53" s="30"/>
    </row>
    <row r="54" spans="1:4" ht="15.75" customHeight="1">
      <c r="A54" s="27">
        <v>49</v>
      </c>
      <c r="B54" s="28" t="s">
        <v>46</v>
      </c>
      <c r="C54" s="29"/>
      <c r="D54" s="30"/>
    </row>
    <row r="55" spans="1:4" ht="15.75" customHeight="1">
      <c r="A55" s="32">
        <v>50</v>
      </c>
      <c r="B55" s="33" t="s">
        <v>47</v>
      </c>
      <c r="C55" s="34"/>
      <c r="D55" s="35"/>
    </row>
    <row r="56" spans="1:4" ht="16.5" customHeight="1">
      <c r="C56" s="36"/>
    </row>
    <row r="57" spans="1:4" ht="16.5" customHeight="1">
      <c r="C57" s="36"/>
    </row>
    <row r="58" spans="1:4" ht="16.5" customHeight="1">
      <c r="C58" s="36"/>
    </row>
    <row r="59" spans="1:4" ht="16.5" customHeight="1">
      <c r="C59" s="36"/>
    </row>
    <row r="60" spans="1:4" ht="16.5" customHeight="1">
      <c r="C60" s="36"/>
    </row>
    <row r="61" spans="1:4" ht="16.5" customHeight="1">
      <c r="C61" s="36"/>
    </row>
    <row r="62" spans="1:4" ht="16.5" customHeight="1">
      <c r="C62" s="36"/>
    </row>
    <row r="63" spans="1:4" ht="16.5" customHeight="1">
      <c r="C63" s="36"/>
    </row>
    <row r="64" spans="1:4" ht="16.5" customHeight="1">
      <c r="C64" s="36"/>
    </row>
    <row r="65" spans="3:3" ht="16.5" customHeight="1">
      <c r="C65" s="36"/>
    </row>
    <row r="66" spans="3:3" ht="16.5" customHeight="1">
      <c r="C66" s="36"/>
    </row>
    <row r="67" spans="3:3" ht="16.5" customHeight="1">
      <c r="C67" s="36"/>
    </row>
    <row r="68" spans="3:3" ht="16.5" customHeight="1">
      <c r="C68" s="36"/>
    </row>
    <row r="69" spans="3:3" ht="16.5" customHeight="1">
      <c r="C69" s="36"/>
    </row>
    <row r="70" spans="3:3" ht="16.5" customHeight="1">
      <c r="C70" s="36"/>
    </row>
    <row r="71" spans="3:3" ht="16.5" customHeight="1">
      <c r="C71" s="36"/>
    </row>
    <row r="72" spans="3:3" ht="16.5" customHeight="1">
      <c r="C72" s="36"/>
    </row>
    <row r="73" spans="3:3" ht="16.5" customHeight="1">
      <c r="C73" s="36"/>
    </row>
  </sheetData>
  <phoneticPr fontId="1"/>
  <dataValidations count="1">
    <dataValidation type="list" allowBlank="1" showInputMessage="1" showErrorMessage="1" sqref="D6:D55">
      <formula1>"○,△,×"</formula1>
    </dataValidation>
  </dataValidations>
  <printOptions horizontalCentered="1"/>
  <pageMargins left="0.51181102362204722" right="0.51181102362204722" top="0.35433070866141736" bottom="0.19685039370078741" header="0.11811023622047245" footer="0.11811023622047245"/>
  <pageSetup paperSize="9" orientation="portrait" horizontalDpi="300" r:id="rId1"/>
  <ignoredErrors>
    <ignoredError sqref="D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topLeftCell="A64" zoomScaleNormal="100" zoomScaleSheetLayoutView="100" workbookViewId="0">
      <selection activeCell="A57" sqref="A57:F57"/>
    </sheetView>
  </sheetViews>
  <sheetFormatPr defaultColWidth="9" defaultRowHeight="18"/>
  <cols>
    <col min="1" max="1" width="7.26953125" style="39" customWidth="1"/>
    <col min="2" max="7" width="18.08984375" style="39" customWidth="1"/>
    <col min="8" max="16384" width="9" style="39"/>
  </cols>
  <sheetData>
    <row r="1" spans="1:8" ht="27.75" customHeight="1">
      <c r="A1" s="37" t="str">
        <f>IF(設問シート!D3="","性格診断結果とお薦めのレメディについて",CONCATENATE(設問シート!D3,"様 性格診断結果とお薦めのレメディについて"))</f>
        <v>性格診断結果とお薦めのレメディについて</v>
      </c>
      <c r="B1" s="37"/>
      <c r="C1" s="37"/>
      <c r="D1" s="37"/>
      <c r="E1" s="37"/>
      <c r="F1" s="37"/>
      <c r="G1" s="38">
        <f ca="1">IF(設問シート!D2="","",設問シート!D2)</f>
        <v>43361</v>
      </c>
    </row>
    <row r="2" spans="1:8">
      <c r="A2" s="40" t="s">
        <v>52</v>
      </c>
      <c r="B2" s="41"/>
      <c r="C2" s="41"/>
      <c r="D2" s="41"/>
      <c r="E2" s="41"/>
      <c r="F2" s="41"/>
      <c r="G2" s="41"/>
      <c r="H2" s="42"/>
    </row>
    <row r="3" spans="1:8">
      <c r="A3" s="41"/>
      <c r="B3" s="41"/>
      <c r="C3" s="41"/>
      <c r="D3" s="41"/>
      <c r="E3" s="41"/>
      <c r="F3" s="41"/>
      <c r="G3" s="41"/>
      <c r="H3" s="42"/>
    </row>
    <row r="4" spans="1:8">
      <c r="A4" s="41"/>
      <c r="B4" s="41"/>
      <c r="C4" s="41"/>
      <c r="D4" s="41"/>
      <c r="E4" s="41"/>
      <c r="F4" s="41"/>
      <c r="G4" s="41"/>
    </row>
    <row r="5" spans="1:8">
      <c r="A5" s="41"/>
      <c r="B5" s="41"/>
      <c r="C5" s="41"/>
      <c r="D5" s="41"/>
      <c r="E5" s="41"/>
      <c r="F5" s="41"/>
      <c r="G5" s="41"/>
    </row>
    <row r="6" spans="1:8" ht="20">
      <c r="A6" s="43" t="s">
        <v>55</v>
      </c>
      <c r="B6" s="44">
        <f>IF(設問シート!D11="○",2,IF(設問シート!D11="△",1,0))+IF(設問シート!D13="○",2,IF(設問シート!D13="△",1,0))+IF(設問シート!D15="○",2,IF(設問シート!D15="△",1,0))+IF(設問シート!D33="○",2,IF(設問シート!D33="△",1,0))+IF(設問シート!D34="○",2,IF(設問シート!D34="△",1,0))+IF(設問シート!D39="○",2,IF(設問シート!D39="△",1,0))+IF(設問シート!D40="○",2,IF(設問シート!D40="△",1,0))+IF(設問シート!D44="○",2,IF(設問シート!D44="△",1,0))+IF(設問シート!D47="○",2,IF(設問シート!D47="△",1,0))+IF(設問シート!D51="○",2,IF(設問シート!D51="△",1,0))</f>
        <v>0</v>
      </c>
      <c r="C6" s="41"/>
      <c r="D6" s="41"/>
      <c r="E6" s="41"/>
      <c r="F6" s="41"/>
      <c r="G6" s="41"/>
    </row>
    <row r="7" spans="1:8" ht="20">
      <c r="A7" s="43" t="s">
        <v>56</v>
      </c>
      <c r="B7" s="44">
        <f>IF(設問シート!D7="○",2,IF(設問シート!D7="△",1,0))+IF(設問シート!D8="○",2,IF(設問シート!D8="△",1,0))+IF(設問シート!D18="○",2,IF(設問シート!D18="△",1,0))+IF(設問シート!D19="○",2,IF(設問シート!D19="△",1,0))+IF(設問シート!D23="○",2,IF(設問シート!D23="△",1,0))+IF(設問シート!D30="○",2,IF(設問シート!D30="△",1,0))+IF(設問シート!D37="○",2,IF(設問シート!D37="△",1,0))+IF(設問シート!D42="○",2,IF(設問シート!D42="△",1,0))+IF(設問シート!D49="○",2,IF(設問シート!D49="△",1,0))+IF(設問シート!D54="○",2,IF(設問シート!D54="△",1,0))</f>
        <v>0</v>
      </c>
      <c r="C7" s="41"/>
      <c r="D7" s="41"/>
      <c r="E7" s="41"/>
      <c r="F7" s="41"/>
      <c r="G7" s="41"/>
    </row>
    <row r="8" spans="1:8" ht="20">
      <c r="A8" s="43" t="s">
        <v>57</v>
      </c>
      <c r="B8" s="44">
        <f>IF(設問シート!D10="○",2,IF(設問シート!D10="△",1,0))+IF(設問シート!D14="○",2,IF(設問シート!D14="△",1,0))+IF(設問シート!D21="○",2,IF(設問シート!D21="△",1,0))+IF(設問シート!D26="○",2,IF(設問シート!D26="△",1,0))+IF(設問シート!D28="○",2,IF(設問シート!D28="△",1,0))+IF(設問シート!D31="○",2,IF(設問シート!D31="△",1,0))+IF(設問シート!D35="○",2,IF(設問シート!D35="△",1,0))+IF(設問シート!D41="○",2,IF(設問シート!D41="△",1,0))+IF(設問シート!D50="○",2,IF(設問シート!D50="△",1,0))+IF(設問シート!D52="○",2,IF(設問シート!D52="△",1,0))</f>
        <v>0</v>
      </c>
      <c r="C8" s="41"/>
      <c r="D8" s="41"/>
      <c r="E8" s="41"/>
      <c r="F8" s="41"/>
      <c r="G8" s="41"/>
    </row>
    <row r="9" spans="1:8" ht="20">
      <c r="A9" s="43" t="s">
        <v>58</v>
      </c>
      <c r="B9" s="44">
        <f>IF(設問シート!D6="○",2,IF(設問シート!D6="△",1,0))+IF(設問シート!D9="○",2,IF(設問シート!D9="△",1,0))+IF(設問シート!D16="○",2,IF(設問シート!D16="△",1,0))+IF(設問シート!D20="○",2,IF(設問シート!D20="△",1,0))+IF(設問シート!D25="○",2,IF(設問シート!D25="△",1,0))+IF(設問シート!D27="○",2,IF(設問シート!D27="△",1,0))+IF(設問シート!D29="○",2,IF(設問シート!D29="△",1,0))+IF(設問シート!D32="○",2,IF(設問シート!D32="△",1,0))+IF(設問シート!D38="○",2,IF(設問シート!D38="△",1,0))+IF(設問シート!D55="○",2,IF(設問シート!D55="△",1,0))</f>
        <v>0</v>
      </c>
      <c r="C9" s="41"/>
      <c r="D9" s="41"/>
      <c r="E9" s="41"/>
      <c r="F9" s="41"/>
      <c r="G9" s="41"/>
    </row>
    <row r="10" spans="1:8" ht="20">
      <c r="A10" s="43" t="s">
        <v>59</v>
      </c>
      <c r="B10" s="44">
        <f>IF(設問シート!D12="○",2,IF(設問シート!D12="△",1,0))+IF(設問シート!D17="○",2,IF(設問シート!D17="△",1,0))+IF(設問シート!D22="○",2,IF(設問シート!D22="△",1,0))+IF(設問シート!D24="○",2,IF(設問シート!D24="△",1,0))+IF(設問シート!D36="○",2,IF(設問シート!D36="△",1,0))+IF(設問シート!D43="○",2,IF(設問シート!D43="△",1,0))+IF(設問シート!D45="○",2,IF(設問シート!D45="△",1,0))+IF(設問シート!D46="○",2,IF(設問シート!D46="△",1,0))+IF(設問シート!D48="○",2,IF(設問シート!D48="△",1,0))+IF(設問シート!D53="○",2,IF(設問シート!D53="△",1,0))</f>
        <v>0</v>
      </c>
      <c r="C10" s="41"/>
      <c r="D10" s="41"/>
      <c r="E10" s="41"/>
      <c r="F10" s="41"/>
      <c r="G10" s="41"/>
    </row>
    <row r="11" spans="1:8" ht="20">
      <c r="A11" s="45" t="s">
        <v>60</v>
      </c>
      <c r="B11" s="46">
        <f>SUM(B6:B10)</f>
        <v>0</v>
      </c>
      <c r="C11" s="41"/>
      <c r="D11" s="41"/>
      <c r="E11" s="41"/>
      <c r="F11" s="41"/>
      <c r="G11" s="41"/>
    </row>
    <row r="12" spans="1:8">
      <c r="A12" s="41"/>
      <c r="B12" s="47"/>
      <c r="C12" s="47"/>
      <c r="D12" s="47"/>
      <c r="E12" s="47"/>
      <c r="F12" s="47"/>
      <c r="G12" s="41"/>
    </row>
    <row r="13" spans="1:8">
      <c r="A13" s="41"/>
      <c r="B13" s="41"/>
      <c r="C13" s="41"/>
      <c r="D13" s="41"/>
      <c r="E13" s="41"/>
      <c r="F13" s="41"/>
      <c r="G13" s="41"/>
    </row>
    <row r="14" spans="1:8">
      <c r="A14" s="41"/>
      <c r="B14" s="41"/>
      <c r="C14" s="41"/>
      <c r="D14" s="41"/>
      <c r="E14" s="41"/>
      <c r="F14" s="41"/>
      <c r="G14" s="41"/>
    </row>
    <row r="15" spans="1:8">
      <c r="A15" s="41"/>
      <c r="B15" s="41"/>
      <c r="C15" s="41"/>
      <c r="D15" s="41"/>
      <c r="E15" s="41"/>
      <c r="F15" s="41"/>
      <c r="G15" s="48" t="s">
        <v>173</v>
      </c>
    </row>
    <row r="16" spans="1:8" ht="37.5" customHeight="1">
      <c r="A16" s="49" t="str">
        <f>IF(B11=0,"",IF(B6&lt;11,"木性",IF(B6&gt;13,"木性","木性")))</f>
        <v/>
      </c>
      <c r="B16" s="50" t="str">
        <f>IF(B11=0,"",(IF(B6&gt;13,"計算や数値に強く、冷静で判断力があるタイプの人です。",IF(B6&lt;11,"判断力が弱く、どうしてよいかわからない場面では、判断を人に任せてしまうことが多い。","この特性では特に傾向が見られないようです。"))))</f>
        <v/>
      </c>
      <c r="C16" s="50"/>
      <c r="D16" s="50"/>
      <c r="E16" s="50"/>
      <c r="F16" s="51" t="str">
        <f>IF(B$11=0,"",IF(B6&lt;11,"お薦めレメディ",""))</f>
        <v/>
      </c>
      <c r="G16" s="52"/>
    </row>
    <row r="17" spans="1:7" ht="26.5">
      <c r="A17" s="53"/>
      <c r="B17" s="54" t="str">
        <f>IF(B11=0,"",IF(B6&gt;13,"→ 現実に適応して物事に対処できる方なので、この属性では特にレメディはありません。",IF(B6&lt;11,"→ チェストナットバット（せっかちで、同じ失敗を繰り返しがち）","")))</f>
        <v/>
      </c>
      <c r="C17" s="55"/>
      <c r="D17" s="55"/>
      <c r="E17" s="56"/>
      <c r="F17" s="57"/>
      <c r="G17" s="58" t="str">
        <f>IF(B11=0,"",IF(B6&lt;11,"チェストナットバット",""))</f>
        <v/>
      </c>
    </row>
    <row r="18" spans="1:7" ht="26.5">
      <c r="A18" s="53"/>
      <c r="B18" s="54" t="str">
        <f>IF(B11=0,"",IF(B6&lt;11,"→ クレマチス（空想的で、ついボーッとしていることが多い）",""))</f>
        <v/>
      </c>
      <c r="C18" s="55"/>
      <c r="D18" s="55"/>
      <c r="E18" s="56"/>
      <c r="F18" s="57"/>
      <c r="G18" s="58" t="str">
        <f>IF(B11=0,"",IF(B6&lt;11,"クレマチス",""))</f>
        <v/>
      </c>
    </row>
    <row r="19" spans="1:7" ht="37.5" customHeight="1">
      <c r="A19" s="59" t="str">
        <f>IF(B$11=0,"",IF(B7&lt;11,"火性",IF(B7&gt;13,"火性","火性")))</f>
        <v/>
      </c>
      <c r="B19" s="50" t="str">
        <f>IF(B11=0,"",IF(B7&gt;13,"次の傾向が強いようです。「完成過剰、素直、子供っぽい、意外性・快楽に敏感、好きなことにしか興味がない、攻撃力が強い、直感的」",IF(B7&lt;11,"次の傾向が強いようです。「表情が乏しい、楽しめない、不安心理がある、自分の本心を抑えてしまう、人に気を遣う」","この特性では特に傾向が見られないようです。")))</f>
        <v/>
      </c>
      <c r="C19" s="50"/>
      <c r="D19" s="50"/>
      <c r="E19" s="50"/>
      <c r="F19" s="51" t="str">
        <f>IF(B$11=0,"",IF(B7&lt;11,"お薦めレメディ",IF(B7&gt;13,"お薦めレメディ","")))</f>
        <v/>
      </c>
      <c r="G19" s="52"/>
    </row>
    <row r="20" spans="1:7" ht="26.5">
      <c r="A20" s="53"/>
      <c r="B20" s="54" t="str">
        <f>IF(B11=0,"",IF(B7&gt;13,"→ ビーチ（相手の悪い面が許せないことが多いようです。）",IF(B7&lt;11,"→ セラトー（自分の考えに自信を持ちにくいようです。）","")))</f>
        <v/>
      </c>
      <c r="C20" s="55"/>
      <c r="D20" s="55"/>
      <c r="E20" s="56"/>
      <c r="F20" s="60" t="str">
        <f>IF(B11=0,"",IF(B7&gt;13,"ビーチ",""))</f>
        <v/>
      </c>
      <c r="G20" s="61" t="str">
        <f>IF(B11=0,"",IF(B7&lt;11,"セラトー",""))</f>
        <v/>
      </c>
    </row>
    <row r="21" spans="1:7" ht="26.5">
      <c r="A21" s="53"/>
      <c r="B21" s="54" t="str">
        <f>IF(B11=0,"",IF(B7&gt;13,"→ バイン（自分のやり方で支配しようとしがちなようです。）",IF(B7&lt;11,"→ ゴース（諦めが早く、「どうせダメ」と考えがちなようです。）","")))</f>
        <v/>
      </c>
      <c r="C21" s="55"/>
      <c r="D21" s="55"/>
      <c r="E21" s="56"/>
      <c r="F21" s="60" t="str">
        <f>IF(B11=0,"",IF(B7&gt;13,"バイン",""))</f>
        <v/>
      </c>
      <c r="G21" s="61" t="str">
        <f>IF(B11=0,"",IF(B7&lt;11,"ゴース",""))</f>
        <v/>
      </c>
    </row>
    <row r="22" spans="1:7" ht="26.5">
      <c r="A22" s="53"/>
      <c r="B22" s="54" t="str">
        <f>IF(B11=0,"",IF(B7&gt;13,"→ ヘザー（やや自己中心的で、自分の話を中心に置いて相手の注意を自分に向けたがる傾向が強いようです。）",IF(B7&lt;11,"→ マスタード（明確な理由もなく憂鬱になったり、落ち込んだりすることが多いようです。）","")))</f>
        <v/>
      </c>
      <c r="C22" s="55"/>
      <c r="D22" s="55"/>
      <c r="E22" s="56"/>
      <c r="F22" s="60" t="str">
        <f>IF(B11=0,"",IF(B7&gt;13,"ヘザー",""))</f>
        <v/>
      </c>
      <c r="G22" s="61" t="str">
        <f>IF(B11=0,"",IF(B7&lt;11,"マスタード",""))</f>
        <v/>
      </c>
    </row>
    <row r="23" spans="1:7" ht="26.5">
      <c r="A23" s="53"/>
      <c r="B23" s="54" t="str">
        <f>IF(B11=0,"",IF(B7&lt;11,"→ バイン（自責の念にさいなまれることが多いようです。）",""))</f>
        <v/>
      </c>
      <c r="C23" s="55"/>
      <c r="D23" s="55"/>
      <c r="E23" s="56"/>
      <c r="F23" s="62"/>
      <c r="G23" s="63" t="str">
        <f>IF(B11=0,"",IF(B7&lt;11,"バイン",""))</f>
        <v/>
      </c>
    </row>
    <row r="24" spans="1:7" ht="26.5">
      <c r="A24" s="53"/>
      <c r="B24" s="54" t="str">
        <f>IF(B11=0,"",IF(B7&lt;11,"→ スィートチェストナット（長年の抑圧や絶望感に苦しんでいたり、いつも我慢してしまう傾向が強いようです。」）",""))</f>
        <v/>
      </c>
      <c r="C24" s="55"/>
      <c r="D24" s="55"/>
      <c r="E24" s="56"/>
      <c r="F24" s="62"/>
      <c r="G24" s="61" t="str">
        <f>IF(B11=0,"",IF(B7&lt;11,"スィートチェストナット",""))</f>
        <v/>
      </c>
    </row>
    <row r="25" spans="1:7" ht="26.5">
      <c r="A25" s="53"/>
      <c r="B25" s="54" t="str">
        <f>IF(B11=0,"",IF(B7&lt;11,"→ ワイルドオート（自己の進路、方向性を見失っている状態のようです。）",""))</f>
        <v/>
      </c>
      <c r="C25" s="55"/>
      <c r="D25" s="55"/>
      <c r="E25" s="56"/>
      <c r="F25" s="62"/>
      <c r="G25" s="61" t="str">
        <f>IF(B11=0,"",IF(B7&lt;11,"ワイルドオート",""))</f>
        <v/>
      </c>
    </row>
    <row r="26" spans="1:7" ht="26.5">
      <c r="A26" s="53"/>
      <c r="B26" s="54" t="str">
        <f>IF(B11=0,"",IF(B7&lt;11,"→ ワイルドローズ（無力感を覚えたり、何事も諦めやすい傾向が強いようです。）",""))</f>
        <v/>
      </c>
      <c r="C26" s="55"/>
      <c r="D26" s="55"/>
      <c r="E26" s="56"/>
      <c r="F26" s="62"/>
      <c r="G26" s="61" t="str">
        <f>IF(B11=0,"",IF(B7&lt;11,"ワイルドローズ",""))</f>
        <v/>
      </c>
    </row>
    <row r="27" spans="1:7" ht="37.5" customHeight="1">
      <c r="A27" s="64" t="str">
        <f>IF(B$11=0,"",IF(B8&lt;11,"土性",IF(B8&gt;13,"土性","土性")))</f>
        <v/>
      </c>
      <c r="B27" s="65" t="str">
        <f>IF(B11=0,"",IF(B8&gt;13,"次の傾向が強いようです。「サービス精神が過剰、善意を押しつけがち、他者への共感性が高い、他人の影響を受けすぎる、同情をしすぎる、心配をしすぎる」",IF(B8&lt;11,"次の傾向が強いようです。「配慮や思いやりに欠ける、自分を大切にしない、他人に対して関心が薄い」","この特性では特に傾向が見られないようです。")))</f>
        <v/>
      </c>
      <c r="C27" s="65"/>
      <c r="D27" s="65"/>
      <c r="E27" s="65"/>
      <c r="F27" s="51" t="str">
        <f>IF(B$11=0,"",IF(B8&lt;11,"お薦めレメディ",IF(B8&gt;13,"お薦めレメディ","")))</f>
        <v/>
      </c>
      <c r="G27" s="52"/>
    </row>
    <row r="28" spans="1:7" ht="26.5">
      <c r="A28" s="53"/>
      <c r="B28" s="54" t="str">
        <f>IF(B11=0,"",IF(B8&gt;13,"→ チェリープラム（行動や欲求の抑制が困難なようです。）",IF(B8&lt;11,"→ ウォータバイオレット（自尊心が強く、心の壁を作ってしまう、または協調性に欠ける傾向が強いようです。）","")))</f>
        <v/>
      </c>
      <c r="C28" s="55"/>
      <c r="D28" s="55"/>
      <c r="E28" s="56"/>
      <c r="F28" s="60" t="str">
        <f>IF(B11=0,"",IF(B8&gt;13,"チェリープラム",""))</f>
        <v/>
      </c>
      <c r="G28" s="61" t="str">
        <f>IF(B11=0,"",IF(B8&lt;11,"ウォーターバイオレット",""))</f>
        <v/>
      </c>
    </row>
    <row r="29" spans="1:7" ht="26.5">
      <c r="A29" s="53"/>
      <c r="B29" s="54" t="str">
        <f>IF(B11=0,"",IF(B8&gt;13,"→ チコリー（愛情欲求が強く、わがままな傾向が強いようです。）",""))</f>
        <v/>
      </c>
      <c r="C29" s="55"/>
      <c r="D29" s="55"/>
      <c r="E29" s="56"/>
      <c r="F29" s="60" t="str">
        <f>IF(B11=0,"",IF(B8&gt;13,"チコリー",""))</f>
        <v/>
      </c>
      <c r="G29" s="66"/>
    </row>
    <row r="30" spans="1:7" ht="26.5">
      <c r="A30" s="53"/>
      <c r="B30" s="54" t="str">
        <f>IF(B11=0,"",IF(B8&gt;13,"→ クラブアップル（神経質で影響を受けやすく、自己嫌悪に陥りがちなようです。）",""))</f>
        <v/>
      </c>
      <c r="C30" s="55"/>
      <c r="D30" s="55"/>
      <c r="E30" s="56"/>
      <c r="F30" s="60" t="str">
        <f>IF(B11=0,"",IF(B8&gt;13,"クラブアップル",""))</f>
        <v/>
      </c>
      <c r="G30" s="66"/>
    </row>
    <row r="31" spans="1:7" ht="26.5">
      <c r="A31" s="53"/>
      <c r="B31" s="54" t="str">
        <f>IF(B11=0,"",IF(B8&gt;13,"→ ホリー（怒りや嫉妬の感情が強い傾向にあるようです。）",""))</f>
        <v/>
      </c>
      <c r="C31" s="55"/>
      <c r="D31" s="55"/>
      <c r="E31" s="56"/>
      <c r="F31" s="60" t="str">
        <f>IF(B11=0,"",IF(B8&gt;13,"ホリー",""))</f>
        <v/>
      </c>
      <c r="G31" s="66"/>
    </row>
    <row r="32" spans="1:7" ht="26.5">
      <c r="A32" s="53"/>
      <c r="B32" s="54" t="str">
        <f>IF(B11=0,"",IF(B8&gt;13,"→ ハニーサックル（過去の思い出にとらわれがちなようです。）",""))</f>
        <v/>
      </c>
      <c r="C32" s="55"/>
      <c r="D32" s="55"/>
      <c r="E32" s="56"/>
      <c r="F32" s="60" t="str">
        <f>IF(B11=0,"",IF(B8&gt;13,"ハニーサックル",""))</f>
        <v/>
      </c>
      <c r="G32" s="66"/>
    </row>
    <row r="33" spans="1:7" ht="26.5">
      <c r="A33" s="53"/>
      <c r="B33" s="54" t="str">
        <f>IF(B11=0,"",IF(B8&gt;13,"→ レッドチェストナッド（身近な人を心配しすぎる傾向が強いようです。）",""))</f>
        <v/>
      </c>
      <c r="C33" s="55"/>
      <c r="D33" s="55"/>
      <c r="E33" s="56"/>
      <c r="F33" s="60" t="str">
        <f>IF(B11=0,"",IF(B8&gt;13,"レッドチェストナッド",""))</f>
        <v/>
      </c>
      <c r="G33" s="66"/>
    </row>
    <row r="34" spans="1:7" ht="26.5">
      <c r="A34" s="53"/>
      <c r="B34" s="54" t="str">
        <f>IF(B11=0,"",IF(B8&gt;13,"→ ウォルナット（すぐに人に影響されたり、引きずりやすい傾向が強いようです。）",""))</f>
        <v/>
      </c>
      <c r="C34" s="55"/>
      <c r="D34" s="55"/>
      <c r="E34" s="56"/>
      <c r="F34" s="60" t="str">
        <f>IF(B11=0,"",IF(B8&gt;13,"ウォルナット",""))</f>
        <v/>
      </c>
      <c r="G34" s="66"/>
    </row>
    <row r="35" spans="1:7" ht="26.5">
      <c r="A35" s="53"/>
      <c r="B35" s="54" t="str">
        <f>IF(B11=0,"",IF(B8&gt;13,"→ ウィロー（恨みっぽい気持ちや、被害者意識を持ってしまいがちなようです。）",""))</f>
        <v/>
      </c>
      <c r="C35" s="55"/>
      <c r="D35" s="55"/>
      <c r="E35" s="56"/>
      <c r="F35" s="60" t="str">
        <f>IF(B11=0,"",IF(B8&gt;13,"ウィロー",""))</f>
        <v/>
      </c>
      <c r="G35" s="66"/>
    </row>
    <row r="36" spans="1:7" ht="37.5" customHeight="1">
      <c r="A36" s="67" t="str">
        <f>IF(B$11=0,"",IF(B9&lt;11,"金性",IF(B9&gt;13,"金性","金性")))</f>
        <v/>
      </c>
      <c r="B36" s="65" t="str">
        <f>IF(B11=0,"",IF(B9&gt;13,"次の傾向が強いようです。「頑固、役に徹する、形式が好きを重視する、筋論、・理想が好きを好む、思い込みが強い」",IF(B9&lt;11,"次の傾向が強いようです。「失敗感が強い、人に合わせすぎる、場当たり的な発想が多い」","この特性では特に傾向が見られないようです。")))</f>
        <v/>
      </c>
      <c r="C36" s="65"/>
      <c r="D36" s="65"/>
      <c r="E36" s="65"/>
      <c r="F36" s="51" t="str">
        <f>IF(B$11=0,"",IF(B9&lt;11,"お薦めレメディ",IF(B9&gt;13,"お薦めレメディ","")))</f>
        <v/>
      </c>
      <c r="G36" s="52"/>
    </row>
    <row r="37" spans="1:7" ht="26.5">
      <c r="A37" s="53"/>
      <c r="B37" s="54" t="str">
        <f>IF(B11=0,"",IF(B9&gt;13,"→ インパチエンス（思った通りにものごとが進まず、いかずイライラしがちなようです。）",IF(B9&lt;11,"→ セントーリー（嫌と言えない、苦手な人を作りやすい傾向が強いようです。）","")))</f>
        <v/>
      </c>
      <c r="C37" s="55"/>
      <c r="D37" s="55"/>
      <c r="E37" s="56"/>
      <c r="F37" s="60" t="str">
        <f>IF(B11=0,"",IF(B9&gt;13,"インパチエンス",""))</f>
        <v/>
      </c>
      <c r="G37" s="61" t="str">
        <f>IF(B11=0,"",IF(B9&lt;11,"セントーリー",""))</f>
        <v/>
      </c>
    </row>
    <row r="38" spans="1:7" ht="26.5">
      <c r="A38" s="53"/>
      <c r="B38" s="54" t="str">
        <f>IF(B11=0,"",IF(B9&gt;13,"→ オーク（限界以上に頑張りすぎるたり、思い込みが強い傾向が強いようです。）",IF(B9&lt;11,"→ エルム（任されると自信がない持てない、プレッシャーに弱いタイプのようです。）","")))</f>
        <v/>
      </c>
      <c r="C38" s="55"/>
      <c r="D38" s="55"/>
      <c r="E38" s="56"/>
      <c r="F38" s="60" t="str">
        <f>IF(B11=0,"",IF(B9&gt;13,"オーク",""))</f>
        <v/>
      </c>
      <c r="G38" s="61" t="str">
        <f>IF(B11=0,"",IF(B9&lt;11,"エルム",""))</f>
        <v/>
      </c>
    </row>
    <row r="39" spans="1:7" ht="26.5">
      <c r="A39" s="53"/>
      <c r="B39" s="54" t="str">
        <f>IF(B11=0,"",IF(B9&gt;13,"→ ロックウォーター（次の傾向が強いようです。「頑固、融通が利かない、型にはまりやすい」）",IF(B9&lt;11,"→ ホーンビーム（月曜日の朝のように、やる気が起きないことが多いようです。）","")))</f>
        <v/>
      </c>
      <c r="C39" s="55"/>
      <c r="D39" s="55"/>
      <c r="E39" s="56"/>
      <c r="F39" s="68" t="str">
        <f>IF(B11=0,"",IF(B9&gt;13,"ロックウォーター",""))</f>
        <v/>
      </c>
      <c r="G39" s="61" t="str">
        <f>IF(B11=0,"",IF(B9&lt;11,"ホーンビーム",""))</f>
        <v/>
      </c>
    </row>
    <row r="40" spans="1:7" ht="26.5">
      <c r="A40" s="53"/>
      <c r="B40" s="54" t="str">
        <f>IF(B11=0,"",IF(B9&gt;13,"→ バーべイン（他人に、過度の情熱で押しつけてしまう傾向が強いようです。）",IF(B9&lt;11,"→ ラーチ（劣等感があり、なかなか自信が持てずにいるようです。劣等感、自信がない）","")))</f>
        <v/>
      </c>
      <c r="C40" s="55"/>
      <c r="D40" s="55"/>
      <c r="E40" s="56"/>
      <c r="F40" s="60" t="str">
        <f>IF(B11=0,"",IF(B9&gt;13,"バーべイン",""))</f>
        <v/>
      </c>
      <c r="G40" s="61" t="str">
        <f>IF(B11=0,"",IF(B9&lt;11,"ラーチ",""))</f>
        <v/>
      </c>
    </row>
    <row r="41" spans="1:7" ht="26.5">
      <c r="A41" s="53"/>
      <c r="B41" s="54" t="str">
        <f>IF(B11=0,"",IF(B9&lt;11,"→ オリーブ（エネルギー不足で、疲れているようです。）",""))</f>
        <v/>
      </c>
      <c r="C41" s="55"/>
      <c r="D41" s="55"/>
      <c r="E41" s="56"/>
      <c r="F41" s="62"/>
      <c r="G41" s="61" t="str">
        <f>IF(B11=0,"",IF(B9&lt;11,"オリーブ",""))</f>
        <v/>
      </c>
    </row>
    <row r="42" spans="1:7" ht="26.5">
      <c r="A42" s="53"/>
      <c r="B42" s="54" t="str">
        <f>IF(B11=0,"",IF(B9&lt;11,"→ ワイルドオート（自己の進路、方向性を見失っている状態のようです。）",""))</f>
        <v/>
      </c>
      <c r="C42" s="55"/>
      <c r="D42" s="55"/>
      <c r="E42" s="56"/>
      <c r="F42" s="62"/>
      <c r="G42" s="63" t="str">
        <f>IF(B11=0,"",IF(B9&lt;11,"ワイルドオート",""))</f>
        <v/>
      </c>
    </row>
    <row r="43" spans="1:7" ht="37.5" customHeight="1">
      <c r="A43" s="69" t="str">
        <f>IF(B$11=0,"",IF(B10&gt;13,"水性",IF(B10&lt;4,"水性","水性")))</f>
        <v/>
      </c>
      <c r="B43" s="65" t="str">
        <f>IF(B11=0,"",IF(B10&gt;13,"次の傾向が強いようです。「恐れ、や不安が強い、対人恐怖、過剰適応、自己否定、トラウマ、自己の評価、他人の評価・視線を気にする」",IF(B10&lt;4,"協調性があり、周りが見えている方です。","この特性では特に傾向が見られないようです。")))</f>
        <v/>
      </c>
      <c r="C43" s="65"/>
      <c r="D43" s="65"/>
      <c r="E43" s="65"/>
      <c r="F43" s="51" t="str">
        <f>IF(B$11=0,"",IF(B10&gt;13,"お薦めレメディ",IF(B10&lt;4,"お薦めレメディ","")))</f>
        <v/>
      </c>
      <c r="G43" s="52"/>
    </row>
    <row r="44" spans="1:7" ht="26.5">
      <c r="A44" s="53"/>
      <c r="B44" s="54" t="str">
        <f>IF(B11=0,"",IF(B10&gt;13,"→ アグリモニー（人に弱み、や悩みを見せられないタイプのようです。）",IF(B10&lt;4,"→ チェストナットバット（同じ失敗を繰り返すことが多いようです。）","")))</f>
        <v/>
      </c>
      <c r="C44" s="55"/>
      <c r="D44" s="55"/>
      <c r="E44" s="56"/>
      <c r="F44" s="60" t="str">
        <f>IF(B$11=0,"",IF(B$10&gt;13,"アグリモニー",""))</f>
        <v/>
      </c>
      <c r="G44" s="61" t="str">
        <f>IF(B11=0,"",IF(B10&lt;4,"チェストナットバット",""))</f>
        <v/>
      </c>
    </row>
    <row r="45" spans="1:7" ht="26.5">
      <c r="A45" s="53"/>
      <c r="B45" s="54" t="str">
        <f>IF(B11=0,"",IF(B10&gt;13,"→ アスペン（いつも胸のあたりに不安がある状態のようです。）",""))</f>
        <v/>
      </c>
      <c r="C45" s="55"/>
      <c r="D45" s="55"/>
      <c r="E45" s="56"/>
      <c r="F45" s="60" t="str">
        <f>IF(B$11=0,"",IF(B$10&gt;13,"アスペン",""))</f>
        <v/>
      </c>
      <c r="G45" s="66"/>
    </row>
    <row r="46" spans="1:7" ht="26.5">
      <c r="A46" s="53"/>
      <c r="B46" s="54" t="str">
        <f>IF(B11=0,"",IF(B10&gt;13,"→ セラトー（依頼心が強く、人の意見ばかり聞いてしまう傾向が強いようです。）",""))</f>
        <v/>
      </c>
      <c r="C46" s="55"/>
      <c r="D46" s="55"/>
      <c r="E46" s="56"/>
      <c r="F46" s="60" t="str">
        <f>IF(B$11=0,"",IF(B$10&gt;13,"セラトー",""))</f>
        <v/>
      </c>
      <c r="G46" s="66"/>
    </row>
    <row r="47" spans="1:7" ht="26.5">
      <c r="A47" s="53"/>
      <c r="B47" s="54" t="str">
        <f>IF(B11=0,"",IF(B10&gt;13,"→ ゲンイアナ（マイナス思考を持ったり、落ち込みんだりしやすいタイプのようです。）",""))</f>
        <v/>
      </c>
      <c r="C47" s="55"/>
      <c r="D47" s="55"/>
      <c r="E47" s="56"/>
      <c r="F47" s="60" t="str">
        <f>IF(B$11=0,"",IF(B$10&gt;13,"ゲンチアナ",""))</f>
        <v/>
      </c>
      <c r="G47" s="66"/>
    </row>
    <row r="48" spans="1:7" ht="26.5">
      <c r="A48" s="53"/>
      <c r="B48" s="54" t="str">
        <f>IF(B11=0,"",IF(B10&gt;13,"→ ゴース（あきら諦めが早いく、「どうせダメ」が口癖のようです。）",""))</f>
        <v/>
      </c>
      <c r="C48" s="55"/>
      <c r="D48" s="55"/>
      <c r="E48" s="56"/>
      <c r="F48" s="60" t="str">
        <f>IF(B$11=0,"",IF(B$10&gt;13,"ゴース",""))</f>
        <v/>
      </c>
      <c r="G48" s="66"/>
    </row>
    <row r="49" spans="1:7" ht="26.5">
      <c r="A49" s="53"/>
      <c r="B49" s="54" t="str">
        <f>IF(B11=0,"",IF(B10&gt;13,"→ ミムラス（具体的な恐れ、不安を持っている状態のようです。）",""))</f>
        <v/>
      </c>
      <c r="C49" s="55"/>
      <c r="D49" s="55"/>
      <c r="E49" s="56"/>
      <c r="F49" s="60" t="str">
        <f>IF(B$11=0,"",IF(B$10&gt;13,"ミムラス",""))</f>
        <v/>
      </c>
      <c r="G49" s="66"/>
    </row>
    <row r="50" spans="1:7" ht="26.5">
      <c r="A50" s="53"/>
      <c r="B50" s="54" t="str">
        <f>IF(B11=0,"",IF(B10&gt;13,"→ ロックローズ（パニック、強い恐怖を持っている状態のようです。）",""))</f>
        <v/>
      </c>
      <c r="C50" s="55"/>
      <c r="D50" s="55"/>
      <c r="E50" s="56"/>
      <c r="F50" s="60" t="str">
        <f>IF(B$11=0,"",IF(B$10&gt;13,"ロックローズ",""))</f>
        <v/>
      </c>
      <c r="G50" s="66"/>
    </row>
    <row r="51" spans="1:7" ht="26.5">
      <c r="A51" s="53"/>
      <c r="B51" s="54" t="str">
        <f>IF(B11=0,"",IF(B10&gt;13,"→ スターオブベツレヘム（過去のショック、トラウマを持っている状態のようです。）",""))</f>
        <v/>
      </c>
      <c r="C51" s="55"/>
      <c r="D51" s="55"/>
      <c r="E51" s="56"/>
      <c r="F51" s="60" t="str">
        <f>IF(B$11=0,"",IF(B$10&gt;13,"スターオブベツレヘム",""))</f>
        <v/>
      </c>
      <c r="G51" s="66"/>
    </row>
    <row r="52" spans="1:7" ht="26.5">
      <c r="A52" s="70"/>
      <c r="B52" s="71" t="str">
        <f>IF(B11=0,"",IF(B10&gt;13,"→ ホワイトチェストナット（いつも葛藤しているたり、堂々巡りしてしまったりするタイプのようです。）",""))</f>
        <v/>
      </c>
      <c r="C52" s="72"/>
      <c r="D52" s="72"/>
      <c r="E52" s="73"/>
      <c r="F52" s="74" t="str">
        <f>IF(B$11=0,"",IF(B$10&gt;13,"ホワイトチェストナット",""))</f>
        <v/>
      </c>
      <c r="G52" s="75"/>
    </row>
    <row r="53" spans="1:7" ht="19.5" customHeight="1">
      <c r="A53" s="76" t="str">
        <f>IF(COUNTA(設問シート!D6:D55)=0,"","その他全体傾向の備考")</f>
        <v/>
      </c>
      <c r="B53" s="77"/>
      <c r="C53" s="77"/>
      <c r="D53" s="77"/>
      <c r="E53" s="77"/>
      <c r="F53" s="77"/>
      <c r="G53" s="78"/>
    </row>
    <row r="54" spans="1:7" ht="19.5" customHeight="1">
      <c r="A54" s="79" t="str">
        <f>IF(COUNTA(設問シート!D6:D55)=0,"",IF(B11="","",IF(B11&gt;70,"・合計点が70点以上は、ココロが活性的です。仕事に趣味に人間関係などにココロを忙しく使っている分ストレスも多そうです。",IF(B11&lt;35,"・合計点が35点以下は心的エネルギーの低い状態と言えます。感受性も能動性も低下しており、やる気のないうつ状態かもしれません。",""))))</f>
        <v/>
      </c>
      <c r="B54" s="80"/>
      <c r="C54" s="80"/>
      <c r="D54" s="80"/>
      <c r="E54" s="80"/>
      <c r="F54" s="80"/>
      <c r="G54" s="81"/>
    </row>
    <row r="55" spans="1:7" ht="19.5" customHeight="1">
      <c r="A55" s="82" t="str">
        <f>IF(COUNTA(設問シート!D6:D55)=0,"",IF(COUNTIF(設問シート!D6:D55,"△")&gt;10,"・△が10個以上と多いので、こうした回答をする方は「優柔不断」または「思慮深い」傾向にあります。",IF(COUNTIF(設問シート!D6:D55,"△")&lt;3,"・△が3個以下と少ないので、「竹を割ったような人」ということが言えそうです。個性的で少し思い込みが強い傾向も伺えます。","")))</f>
        <v/>
      </c>
      <c r="B55" s="83"/>
      <c r="C55" s="83"/>
      <c r="D55" s="83"/>
      <c r="E55" s="83"/>
      <c r="F55" s="83"/>
      <c r="G55" s="84"/>
    </row>
    <row r="57" spans="1:7" ht="27.75" customHeight="1">
      <c r="A57" s="37" t="s">
        <v>174</v>
      </c>
      <c r="B57" s="37"/>
      <c r="C57" s="37"/>
      <c r="D57" s="37"/>
      <c r="E57" s="37"/>
      <c r="F57" s="37"/>
      <c r="G57" s="38" t="str">
        <f>IF(設問シート!D57="","",設問シート!D57)</f>
        <v/>
      </c>
    </row>
    <row r="86" spans="8:8">
      <c r="H86" s="85"/>
    </row>
  </sheetData>
  <mergeCells count="44">
    <mergeCell ref="A1:F1"/>
    <mergeCell ref="B16:E16"/>
    <mergeCell ref="F16:G16"/>
    <mergeCell ref="B17:E17"/>
    <mergeCell ref="B18:E18"/>
    <mergeCell ref="B23:E23"/>
    <mergeCell ref="B20:E20"/>
    <mergeCell ref="B21:E21"/>
    <mergeCell ref="B22:E22"/>
    <mergeCell ref="B19:E19"/>
    <mergeCell ref="F19:G19"/>
    <mergeCell ref="B38:E38"/>
    <mergeCell ref="F27:G27"/>
    <mergeCell ref="B24:E24"/>
    <mergeCell ref="B25:E25"/>
    <mergeCell ref="B26:E26"/>
    <mergeCell ref="B27:E27"/>
    <mergeCell ref="B37:E37"/>
    <mergeCell ref="F43:G43"/>
    <mergeCell ref="B36:E36"/>
    <mergeCell ref="F36:G36"/>
    <mergeCell ref="B33:E33"/>
    <mergeCell ref="B34:E34"/>
    <mergeCell ref="B35:E35"/>
    <mergeCell ref="B40:E40"/>
    <mergeCell ref="B41:E41"/>
    <mergeCell ref="B43:E43"/>
    <mergeCell ref="A57:F57"/>
    <mergeCell ref="B52:E52"/>
    <mergeCell ref="B47:E47"/>
    <mergeCell ref="B48:E48"/>
    <mergeCell ref="B49:E49"/>
    <mergeCell ref="B28:E28"/>
    <mergeCell ref="B29:E29"/>
    <mergeCell ref="B30:E30"/>
    <mergeCell ref="B31:E31"/>
    <mergeCell ref="B32:E32"/>
    <mergeCell ref="B50:E50"/>
    <mergeCell ref="B51:E51"/>
    <mergeCell ref="B39:E39"/>
    <mergeCell ref="B42:E42"/>
    <mergeCell ref="B44:E44"/>
    <mergeCell ref="B45:E45"/>
    <mergeCell ref="B46:E46"/>
  </mergeCells>
  <phoneticPr fontId="1"/>
  <hyperlinks>
    <hyperlink ref="G17" r:id="rId1" display="http://flower-remedy.jp/?pid=18855956"/>
    <hyperlink ref="G18" r:id="rId2" display="http://flower-remedy.jp/?pid=18855942"/>
    <hyperlink ref="F20" r:id="rId3" display="http://flower-remedy.jp/?pid=18855906"/>
    <hyperlink ref="F21" r:id="rId4" display="http://flower-remedy.jp/?pid=18855904"/>
    <hyperlink ref="F22" r:id="rId5" display="http://flower-remedy.jp/?pid=18855914"/>
    <hyperlink ref="G20" r:id="rId6" display="http://flower-remedy.jp/?pid=18855887"/>
    <hyperlink ref="G21" r:id="rId7" display="http://flower-remedy.jp/?pid=18855894"/>
    <hyperlink ref="G22" r:id="rId8" display="http://flower-remedy.jp/?pid=18855954"/>
    <hyperlink ref="G23" r:id="rId9" display="http://flower-remedy.jp/?pid=18855904"/>
    <hyperlink ref="G24" r:id="rId10" display="http://flower-remedy.jp/?pid=18855932"/>
    <hyperlink ref="G25" r:id="rId11" display="http://flower-remedy.jp/?pid=18855898"/>
    <hyperlink ref="G26" r:id="rId12" display="http://flower-remedy.jp/?pid=18855947"/>
    <hyperlink ref="F28" r:id="rId13" display="http://flower-remedy.jp/?pid=18855881"/>
    <hyperlink ref="F29" r:id="rId14" display="http://flower-remedy.jp/?pid=18855900"/>
    <hyperlink ref="F30" r:id="rId15" display="http://flower-remedy.jp/?pid=18855940"/>
    <hyperlink ref="F31" r:id="rId16" display="http://flower-remedy.jp/?pid=18855923"/>
    <hyperlink ref="F32" r:id="rId17" display="http://flower-remedy.jp/?pid=18855945"/>
    <hyperlink ref="G28" r:id="rId18" display="http://flower-remedy.jp/?pid=18855910"/>
    <hyperlink ref="F33" r:id="rId19" display="http://flower-remedy.jp/?pid=18855885"/>
    <hyperlink ref="F34" r:id="rId20" display="http://flower-remedy.jp/?pid=18855921"/>
    <hyperlink ref="F35" r:id="rId21" display="http://flower-remedy.jp/?pid=18855936"/>
    <hyperlink ref="F37" r:id="rId22" display="http://flower-remedy.jp/?pid=18855912"/>
    <hyperlink ref="F38" r:id="rId23" display="http://flower-remedy.jp/?pid=18855938"/>
    <hyperlink ref="F39" r:id="rId24" display="http://flower-remedy.jp/?pid=18855908"/>
    <hyperlink ref="F40" r:id="rId25" display="http://flower-remedy.jp/?pid=18855902"/>
    <hyperlink ref="G37" r:id="rId26" display="http://flower-remedy.jp/?pid=18855919"/>
    <hyperlink ref="G38" r:id="rId27" display="http://flower-remedy.jp/?pid=18855930"/>
    <hyperlink ref="G39" r:id="rId28" display="http://flower-remedy.jp/?pid=18855896"/>
    <hyperlink ref="G40" r:id="rId29" display="http://flower-remedy.jp/?pid=18855926"/>
    <hyperlink ref="G41" r:id="rId30" display="http://flower-remedy.jp/?pid=18855949"/>
    <hyperlink ref="G42" r:id="rId31" display="http://flower-remedy.jp/?pid=18855898"/>
    <hyperlink ref="F44" r:id="rId32" display="http://flower-remedy.jp/?pid=18855917"/>
    <hyperlink ref="F45" r:id="rId33" display="http://flower-remedy.jp/?pid=18855883"/>
    <hyperlink ref="F46" r:id="rId34" display="http://flower-remedy.jp/?pid=18855887"/>
    <hyperlink ref="F47" r:id="rId35" display="http://flower-remedy.jp/?pid=18855892"/>
    <hyperlink ref="F48" r:id="rId36" display="http://flower-remedy.jp/?pid=18855894"/>
    <hyperlink ref="F49" r:id="rId37" display="http://flower-remedy.jp/?pid=18855879"/>
    <hyperlink ref="F50" r:id="rId38" display="http://flower-remedy.jp/?pid=18855874"/>
    <hyperlink ref="F51" r:id="rId39" display="http://flower-remedy.jp/?pid=18855934"/>
    <hyperlink ref="F52" r:id="rId40" display="http://flower-remedy.jp/?pid=18855951"/>
    <hyperlink ref="G44" r:id="rId41" display="http://flower-remedy.jp/?pid=18855956"/>
  </hyperlinks>
  <printOptions horizontalCentered="1"/>
  <pageMargins left="0.31496062992125984" right="0.31496062992125984" top="0.23622047244094491" bottom="0.15748031496062992" header="0.11811023622047245" footer="0.11811023622047245"/>
  <pageSetup paperSize="9" scale="81" orientation="portrait" horizontalDpi="300" r:id="rId42"/>
  <headerFooter>
    <oddFooter>&amp;R&amp;"-,斜体"&amp;9引用元：プルナマインターナショナル社「バッチフラワー講座初級編」及び書籍「食養学初級編」（BL研究所）</oddFooter>
  </headerFooter>
  <drawing r:id="rId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tabSelected="1" topLeftCell="A37" zoomScaleNormal="100" workbookViewId="0">
      <selection activeCell="C79" sqref="C79"/>
    </sheetView>
  </sheetViews>
  <sheetFormatPr defaultColWidth="9" defaultRowHeight="12.75" customHeight="1"/>
  <cols>
    <col min="1" max="1" width="30.7265625" style="41" customWidth="1"/>
    <col min="2" max="2" width="31.26953125" style="41" customWidth="1"/>
    <col min="3" max="3" width="22.453125" style="47" customWidth="1"/>
    <col min="4" max="4" width="7.453125" style="89" customWidth="1"/>
    <col min="5" max="5" width="7.453125" style="41" customWidth="1"/>
    <col min="6" max="6" width="9" style="41"/>
    <col min="7" max="7" width="27.90625" style="41" customWidth="1"/>
    <col min="8" max="16384" width="9" style="41"/>
  </cols>
  <sheetData>
    <row r="1" spans="1:5" s="86" customFormat="1" ht="22.5" customHeight="1">
      <c r="A1" s="122" t="s">
        <v>172</v>
      </c>
      <c r="B1" s="122"/>
      <c r="C1" s="122"/>
      <c r="D1" s="122"/>
      <c r="E1" s="122"/>
    </row>
    <row r="2" spans="1:5" ht="12.75" customHeight="1">
      <c r="A2" s="87"/>
      <c r="B2" s="87"/>
      <c r="C2" s="88"/>
    </row>
    <row r="3" spans="1:5" ht="12.75" customHeight="1">
      <c r="A3" s="90" t="s">
        <v>157</v>
      </c>
      <c r="E3" s="91" t="s">
        <v>156</v>
      </c>
    </row>
    <row r="4" spans="1:5" ht="12.75" customHeight="1">
      <c r="A4" s="92" t="s">
        <v>152</v>
      </c>
      <c r="B4" s="93" t="s">
        <v>115</v>
      </c>
      <c r="C4" s="94" t="s">
        <v>104</v>
      </c>
      <c r="D4" s="94" t="s">
        <v>114</v>
      </c>
      <c r="E4" s="94" t="s">
        <v>113</v>
      </c>
    </row>
    <row r="5" spans="1:5" ht="12.75" customHeight="1">
      <c r="A5" s="119" t="s">
        <v>182</v>
      </c>
      <c r="B5" s="95" t="s">
        <v>141</v>
      </c>
      <c r="C5" s="96" t="s">
        <v>103</v>
      </c>
      <c r="D5" s="97"/>
      <c r="E5" s="98"/>
    </row>
    <row r="6" spans="1:5" ht="12.75" customHeight="1">
      <c r="A6" s="120" t="s">
        <v>190</v>
      </c>
      <c r="B6" s="99" t="s">
        <v>140</v>
      </c>
      <c r="C6" s="100" t="s">
        <v>89</v>
      </c>
      <c r="D6" s="101" t="s">
        <v>155</v>
      </c>
      <c r="E6" s="101" t="s">
        <v>108</v>
      </c>
    </row>
    <row r="7" spans="1:5" ht="12.75" customHeight="1">
      <c r="A7" s="120" t="s">
        <v>205</v>
      </c>
      <c r="B7" s="99" t="s">
        <v>139</v>
      </c>
      <c r="C7" s="100" t="s">
        <v>79</v>
      </c>
      <c r="D7" s="101" t="s">
        <v>155</v>
      </c>
      <c r="E7" s="102"/>
    </row>
    <row r="8" spans="1:5" ht="12.75" customHeight="1">
      <c r="A8" s="120" t="s">
        <v>210</v>
      </c>
      <c r="B8" s="99" t="s">
        <v>138</v>
      </c>
      <c r="C8" s="100" t="s">
        <v>75</v>
      </c>
      <c r="D8" s="101"/>
      <c r="E8" s="102"/>
    </row>
    <row r="9" spans="1:5" ht="12.75" customHeight="1">
      <c r="A9" s="121" t="s">
        <v>211</v>
      </c>
      <c r="B9" s="103" t="s">
        <v>137</v>
      </c>
      <c r="C9" s="104" t="s">
        <v>72</v>
      </c>
      <c r="D9" s="105"/>
      <c r="E9" s="106"/>
    </row>
    <row r="10" spans="1:5" ht="12.75" customHeight="1">
      <c r="C10" s="107"/>
    </row>
    <row r="11" spans="1:5" ht="12.75" customHeight="1">
      <c r="A11" s="90" t="s">
        <v>159</v>
      </c>
      <c r="E11" s="91" t="s">
        <v>158</v>
      </c>
    </row>
    <row r="12" spans="1:5" ht="12.75" customHeight="1">
      <c r="A12" s="92" t="s">
        <v>152</v>
      </c>
      <c r="B12" s="93" t="s">
        <v>115</v>
      </c>
      <c r="C12" s="94" t="s">
        <v>104</v>
      </c>
      <c r="D12" s="94" t="s">
        <v>114</v>
      </c>
      <c r="E12" s="94" t="s">
        <v>113</v>
      </c>
    </row>
    <row r="13" spans="1:5" ht="12.75" customHeight="1">
      <c r="A13" s="119" t="s">
        <v>197</v>
      </c>
      <c r="B13" s="99" t="s">
        <v>136</v>
      </c>
      <c r="C13" s="100" t="s">
        <v>95</v>
      </c>
      <c r="D13" s="101"/>
      <c r="E13" s="101"/>
    </row>
    <row r="14" spans="1:5" ht="12.75" customHeight="1">
      <c r="A14" s="120" t="s">
        <v>198</v>
      </c>
      <c r="B14" s="99" t="s">
        <v>135</v>
      </c>
      <c r="C14" s="100" t="s">
        <v>94</v>
      </c>
      <c r="D14" s="101"/>
      <c r="E14" s="101"/>
    </row>
    <row r="15" spans="1:5" ht="12.75" customHeight="1">
      <c r="A15" s="120" t="s">
        <v>213</v>
      </c>
      <c r="B15" s="108" t="s">
        <v>134</v>
      </c>
      <c r="C15" s="100" t="s">
        <v>93</v>
      </c>
      <c r="D15" s="101"/>
      <c r="E15" s="101"/>
    </row>
    <row r="16" spans="1:5" ht="12.75" customHeight="1">
      <c r="A16" s="120" t="s">
        <v>188</v>
      </c>
      <c r="B16" s="99" t="s">
        <v>133</v>
      </c>
      <c r="C16" s="100" t="s">
        <v>91</v>
      </c>
      <c r="D16" s="101"/>
      <c r="E16" s="101"/>
    </row>
    <row r="17" spans="1:5" ht="12.75" customHeight="1">
      <c r="A17" s="120" t="s">
        <v>202</v>
      </c>
      <c r="B17" s="99" t="s">
        <v>132</v>
      </c>
      <c r="C17" s="100" t="s">
        <v>81</v>
      </c>
      <c r="D17" s="101"/>
      <c r="E17" s="101" t="s">
        <v>108</v>
      </c>
    </row>
    <row r="18" spans="1:5" ht="12.75" customHeight="1">
      <c r="A18" s="121" t="s">
        <v>187</v>
      </c>
      <c r="B18" s="103" t="s">
        <v>131</v>
      </c>
      <c r="C18" s="104" t="s">
        <v>67</v>
      </c>
      <c r="D18" s="105"/>
      <c r="E18" s="105"/>
    </row>
    <row r="20" spans="1:5" ht="12.75" customHeight="1">
      <c r="A20" s="90" t="s">
        <v>161</v>
      </c>
      <c r="C20" s="41"/>
      <c r="E20" s="109" t="s">
        <v>160</v>
      </c>
    </row>
    <row r="21" spans="1:5" ht="12.75" customHeight="1">
      <c r="A21" s="92" t="s">
        <v>152</v>
      </c>
      <c r="B21" s="93" t="s">
        <v>115</v>
      </c>
      <c r="C21" s="94" t="s">
        <v>104</v>
      </c>
      <c r="D21" s="94" t="s">
        <v>114</v>
      </c>
      <c r="E21" s="94" t="s">
        <v>113</v>
      </c>
    </row>
    <row r="22" spans="1:5" ht="12.75" customHeight="1">
      <c r="A22" s="119" t="s">
        <v>208</v>
      </c>
      <c r="B22" s="95" t="s">
        <v>130</v>
      </c>
      <c r="C22" s="96" t="s">
        <v>98</v>
      </c>
      <c r="D22" s="97" t="s">
        <v>155</v>
      </c>
      <c r="E22" s="97"/>
    </row>
    <row r="23" spans="1:5" ht="12.75" customHeight="1">
      <c r="A23" s="120" t="s">
        <v>194</v>
      </c>
      <c r="B23" s="99" t="s">
        <v>129</v>
      </c>
      <c r="C23" s="100" t="s">
        <v>96</v>
      </c>
      <c r="D23" s="101"/>
      <c r="E23" s="101"/>
    </row>
    <row r="24" spans="1:5" ht="12.75" customHeight="1">
      <c r="A24" s="120" t="s">
        <v>192</v>
      </c>
      <c r="B24" s="99" t="s">
        <v>128</v>
      </c>
      <c r="C24" s="100" t="s">
        <v>88</v>
      </c>
      <c r="D24" s="101"/>
      <c r="E24" s="101"/>
    </row>
    <row r="25" spans="1:5" ht="12.75" customHeight="1">
      <c r="A25" s="120" t="s">
        <v>201</v>
      </c>
      <c r="B25" s="99" t="s">
        <v>127</v>
      </c>
      <c r="C25" s="100" t="s">
        <v>85</v>
      </c>
      <c r="D25" s="101"/>
      <c r="E25" s="101" t="s">
        <v>108</v>
      </c>
    </row>
    <row r="26" spans="1:5" ht="12.75" customHeight="1">
      <c r="A26" s="120" t="s">
        <v>189</v>
      </c>
      <c r="B26" s="108" t="s">
        <v>126</v>
      </c>
      <c r="C26" s="100" t="s">
        <v>154</v>
      </c>
      <c r="D26" s="101"/>
      <c r="E26" s="101"/>
    </row>
    <row r="27" spans="1:5" ht="12.75" customHeight="1">
      <c r="A27" s="120" t="s">
        <v>206</v>
      </c>
      <c r="B27" s="108" t="s">
        <v>125</v>
      </c>
      <c r="C27" s="100" t="s">
        <v>80</v>
      </c>
      <c r="D27" s="101"/>
      <c r="E27" s="101"/>
    </row>
    <row r="28" spans="1:5" ht="12.75" customHeight="1">
      <c r="A28" s="121" t="s">
        <v>185</v>
      </c>
      <c r="B28" s="103" t="s">
        <v>124</v>
      </c>
      <c r="C28" s="104" t="s">
        <v>69</v>
      </c>
      <c r="D28" s="105"/>
      <c r="E28" s="105"/>
    </row>
    <row r="29" spans="1:5" ht="12.75" customHeight="1">
      <c r="C29" s="41"/>
    </row>
    <row r="30" spans="1:5" ht="12.75" customHeight="1">
      <c r="A30" s="90" t="s">
        <v>163</v>
      </c>
      <c r="C30" s="41"/>
      <c r="E30" s="109" t="s">
        <v>162</v>
      </c>
    </row>
    <row r="31" spans="1:5" ht="12.75" customHeight="1">
      <c r="A31" s="92" t="s">
        <v>152</v>
      </c>
      <c r="B31" s="93" t="s">
        <v>115</v>
      </c>
      <c r="C31" s="94" t="s">
        <v>104</v>
      </c>
      <c r="D31" s="94" t="s">
        <v>114</v>
      </c>
      <c r="E31" s="94" t="s">
        <v>113</v>
      </c>
    </row>
    <row r="32" spans="1:5" ht="12.75" customHeight="1">
      <c r="A32" s="119" t="s">
        <v>203</v>
      </c>
      <c r="B32" s="95" t="s">
        <v>123</v>
      </c>
      <c r="C32" s="96" t="s">
        <v>101</v>
      </c>
      <c r="D32" s="97"/>
      <c r="E32" s="97" t="s">
        <v>108</v>
      </c>
    </row>
    <row r="33" spans="1:5" ht="12.75" customHeight="1">
      <c r="A33" s="120" t="s">
        <v>191</v>
      </c>
      <c r="B33" s="99" t="s">
        <v>122</v>
      </c>
      <c r="C33" s="100" t="s">
        <v>153</v>
      </c>
      <c r="D33" s="101"/>
      <c r="E33" s="101"/>
    </row>
    <row r="34" spans="1:5" ht="12.75" customHeight="1">
      <c r="A34" s="121" t="s">
        <v>199</v>
      </c>
      <c r="B34" s="103" t="s">
        <v>121</v>
      </c>
      <c r="C34" s="104" t="s">
        <v>83</v>
      </c>
      <c r="D34" s="105"/>
      <c r="E34" s="105"/>
    </row>
    <row r="36" spans="1:5" ht="12.75" customHeight="1">
      <c r="A36" s="90" t="s">
        <v>165</v>
      </c>
      <c r="C36" s="41"/>
      <c r="E36" s="109" t="s">
        <v>164</v>
      </c>
    </row>
    <row r="37" spans="1:5" ht="12.75" customHeight="1">
      <c r="A37" s="92" t="s">
        <v>152</v>
      </c>
      <c r="B37" s="93" t="s">
        <v>115</v>
      </c>
      <c r="C37" s="94" t="s">
        <v>104</v>
      </c>
      <c r="D37" s="94" t="s">
        <v>114</v>
      </c>
      <c r="E37" s="94" t="s">
        <v>113</v>
      </c>
    </row>
    <row r="38" spans="1:5" ht="12.75" customHeight="1">
      <c r="A38" s="119" t="s">
        <v>181</v>
      </c>
      <c r="B38" s="95" t="s">
        <v>120</v>
      </c>
      <c r="C38" s="96" t="s">
        <v>102</v>
      </c>
      <c r="D38" s="97"/>
      <c r="E38" s="97" t="s">
        <v>108</v>
      </c>
    </row>
    <row r="39" spans="1:5" ht="12.75" customHeight="1">
      <c r="A39" s="120" t="s">
        <v>218</v>
      </c>
      <c r="B39" s="99" t="s">
        <v>119</v>
      </c>
      <c r="C39" s="100" t="s">
        <v>100</v>
      </c>
      <c r="D39" s="101"/>
      <c r="E39" s="101"/>
    </row>
    <row r="40" spans="1:5" ht="12.75" customHeight="1">
      <c r="A40" s="120" t="s">
        <v>186</v>
      </c>
      <c r="B40" s="99" t="s">
        <v>118</v>
      </c>
      <c r="C40" s="100" t="s">
        <v>90</v>
      </c>
      <c r="D40" s="101"/>
      <c r="E40" s="101"/>
    </row>
    <row r="41" spans="1:5" ht="12.75" customHeight="1">
      <c r="A41" s="121" t="s">
        <v>200</v>
      </c>
      <c r="B41" s="103" t="s">
        <v>151</v>
      </c>
      <c r="C41" s="104" t="s">
        <v>82</v>
      </c>
      <c r="D41" s="105"/>
      <c r="E41" s="105"/>
    </row>
    <row r="43" spans="1:5" ht="12.75" customHeight="1">
      <c r="A43" s="90" t="s">
        <v>167</v>
      </c>
      <c r="C43" s="41"/>
      <c r="E43" s="109" t="s">
        <v>166</v>
      </c>
    </row>
    <row r="44" spans="1:5" ht="12.75" customHeight="1">
      <c r="A44" s="92" t="s">
        <v>116</v>
      </c>
      <c r="B44" s="93" t="s">
        <v>115</v>
      </c>
      <c r="C44" s="94" t="s">
        <v>104</v>
      </c>
      <c r="D44" s="94" t="s">
        <v>114</v>
      </c>
      <c r="E44" s="94" t="s">
        <v>113</v>
      </c>
    </row>
    <row r="45" spans="1:5" ht="12.75" customHeight="1">
      <c r="A45" s="119" t="s">
        <v>183</v>
      </c>
      <c r="B45" s="95" t="s">
        <v>66</v>
      </c>
      <c r="C45" s="96" t="s">
        <v>142</v>
      </c>
      <c r="D45" s="97"/>
      <c r="E45" s="97" t="s">
        <v>108</v>
      </c>
    </row>
    <row r="46" spans="1:5" ht="12.75" customHeight="1">
      <c r="A46" s="120" t="s">
        <v>196</v>
      </c>
      <c r="B46" s="99" t="s">
        <v>71</v>
      </c>
      <c r="C46" s="100" t="s">
        <v>143</v>
      </c>
      <c r="D46" s="101"/>
      <c r="E46" s="101"/>
    </row>
    <row r="47" spans="1:5" ht="12.75" customHeight="1">
      <c r="A47" s="120" t="s">
        <v>207</v>
      </c>
      <c r="B47" s="99" t="s">
        <v>70</v>
      </c>
      <c r="C47" s="100" t="s">
        <v>99</v>
      </c>
      <c r="D47" s="101"/>
      <c r="E47" s="101" t="s">
        <v>108</v>
      </c>
    </row>
    <row r="48" spans="1:5" ht="12.75" customHeight="1">
      <c r="A48" s="120" t="s">
        <v>195</v>
      </c>
      <c r="B48" s="99" t="s">
        <v>73</v>
      </c>
      <c r="C48" s="100" t="s">
        <v>97</v>
      </c>
      <c r="D48" s="101" t="s">
        <v>107</v>
      </c>
      <c r="E48" s="101"/>
    </row>
    <row r="49" spans="1:5" ht="12.75" customHeight="1">
      <c r="A49" s="120" t="s">
        <v>215</v>
      </c>
      <c r="B49" s="108" t="s">
        <v>149</v>
      </c>
      <c r="C49" s="100" t="s">
        <v>144</v>
      </c>
      <c r="D49" s="101"/>
      <c r="E49" s="101"/>
    </row>
    <row r="50" spans="1:5" ht="12.75" customHeight="1">
      <c r="A50" s="120" t="s">
        <v>214</v>
      </c>
      <c r="B50" s="108" t="s">
        <v>150</v>
      </c>
      <c r="C50" s="100" t="s">
        <v>92</v>
      </c>
      <c r="D50" s="101" t="s">
        <v>107</v>
      </c>
      <c r="E50" s="101"/>
    </row>
    <row r="51" spans="1:5" ht="12.75" customHeight="1">
      <c r="A51" s="120" t="s">
        <v>209</v>
      </c>
      <c r="B51" s="99" t="s">
        <v>68</v>
      </c>
      <c r="C51" s="100" t="s">
        <v>117</v>
      </c>
      <c r="D51" s="101"/>
      <c r="E51" s="101"/>
    </row>
    <row r="52" spans="1:5" ht="12.75" customHeight="1">
      <c r="A52" s="121" t="s">
        <v>204</v>
      </c>
      <c r="B52" s="110" t="s">
        <v>145</v>
      </c>
      <c r="C52" s="104" t="s">
        <v>78</v>
      </c>
      <c r="D52" s="105"/>
      <c r="E52" s="105"/>
    </row>
    <row r="54" spans="1:5" ht="12.75" customHeight="1">
      <c r="A54" s="90" t="s">
        <v>169</v>
      </c>
      <c r="C54" s="41"/>
      <c r="E54" s="109" t="s">
        <v>168</v>
      </c>
    </row>
    <row r="55" spans="1:5" ht="12.75" customHeight="1">
      <c r="A55" s="92" t="s">
        <v>116</v>
      </c>
      <c r="B55" s="93" t="s">
        <v>115</v>
      </c>
      <c r="C55" s="94" t="s">
        <v>104</v>
      </c>
      <c r="D55" s="94" t="s">
        <v>114</v>
      </c>
      <c r="E55" s="94" t="s">
        <v>113</v>
      </c>
    </row>
    <row r="56" spans="1:5" ht="12.75" customHeight="1">
      <c r="A56" s="119" t="s">
        <v>193</v>
      </c>
      <c r="B56" s="95" t="s">
        <v>64</v>
      </c>
      <c r="C56" s="96" t="s">
        <v>87</v>
      </c>
      <c r="D56" s="97"/>
      <c r="E56" s="97"/>
    </row>
    <row r="57" spans="1:5" ht="12.75" customHeight="1">
      <c r="A57" s="120" t="s">
        <v>216</v>
      </c>
      <c r="B57" s="99" t="s">
        <v>62</v>
      </c>
      <c r="C57" s="100" t="s">
        <v>146</v>
      </c>
      <c r="D57" s="101"/>
      <c r="E57" s="101"/>
    </row>
    <row r="58" spans="1:5" ht="12.75" customHeight="1">
      <c r="A58" s="120" t="s">
        <v>217</v>
      </c>
      <c r="B58" s="99" t="s">
        <v>61</v>
      </c>
      <c r="C58" s="100" t="s">
        <v>86</v>
      </c>
      <c r="D58" s="111"/>
      <c r="E58" s="101"/>
    </row>
    <row r="59" spans="1:5" ht="12.75" customHeight="1">
      <c r="A59" s="120" t="s">
        <v>184</v>
      </c>
      <c r="B59" s="99" t="s">
        <v>65</v>
      </c>
      <c r="C59" s="100" t="s">
        <v>84</v>
      </c>
      <c r="D59" s="101"/>
      <c r="E59" s="101" t="s">
        <v>108</v>
      </c>
    </row>
    <row r="60" spans="1:5" ht="12.75" customHeight="1">
      <c r="A60" s="121" t="s">
        <v>212</v>
      </c>
      <c r="B60" s="103" t="s">
        <v>63</v>
      </c>
      <c r="C60" s="104" t="s">
        <v>74</v>
      </c>
      <c r="D60" s="105"/>
      <c r="E60" s="105"/>
    </row>
    <row r="62" spans="1:5" ht="12.75" customHeight="1">
      <c r="A62" s="90" t="s">
        <v>170</v>
      </c>
      <c r="C62" s="41"/>
      <c r="E62" s="91" t="s">
        <v>171</v>
      </c>
    </row>
    <row r="63" spans="1:5" ht="12.75" customHeight="1">
      <c r="A63" s="92" t="s">
        <v>116</v>
      </c>
      <c r="B63" s="93" t="s">
        <v>115</v>
      </c>
      <c r="C63" s="94" t="s">
        <v>104</v>
      </c>
      <c r="D63" s="94" t="s">
        <v>114</v>
      </c>
      <c r="E63" s="94" t="s">
        <v>113</v>
      </c>
    </row>
    <row r="64" spans="1:5" ht="12.75" customHeight="1">
      <c r="A64" s="116" t="s">
        <v>219</v>
      </c>
      <c r="B64" s="95" t="s">
        <v>112</v>
      </c>
      <c r="C64" s="96" t="s">
        <v>111</v>
      </c>
      <c r="D64" s="97" t="s">
        <v>110</v>
      </c>
      <c r="E64" s="97" t="s">
        <v>108</v>
      </c>
    </row>
    <row r="65" spans="1:5" ht="12.75" customHeight="1">
      <c r="A65" s="117" t="s">
        <v>105</v>
      </c>
      <c r="B65" s="99" t="s">
        <v>109</v>
      </c>
      <c r="C65" s="100" t="s">
        <v>77</v>
      </c>
      <c r="D65" s="101"/>
      <c r="E65" s="101"/>
    </row>
    <row r="66" spans="1:5" ht="12.75" customHeight="1">
      <c r="A66" s="117" t="s">
        <v>180</v>
      </c>
      <c r="B66" s="99" t="s">
        <v>112</v>
      </c>
      <c r="C66" s="100" t="s">
        <v>111</v>
      </c>
      <c r="D66" s="101"/>
      <c r="E66" s="101"/>
    </row>
    <row r="67" spans="1:5" ht="12.75" customHeight="1">
      <c r="A67" s="117" t="s">
        <v>179</v>
      </c>
      <c r="B67" s="99" t="s">
        <v>109</v>
      </c>
      <c r="C67" s="100" t="s">
        <v>77</v>
      </c>
      <c r="D67" s="101"/>
      <c r="E67" s="101"/>
    </row>
    <row r="68" spans="1:5" ht="12.75" customHeight="1">
      <c r="A68" s="117" t="s">
        <v>220</v>
      </c>
      <c r="B68" s="99" t="s">
        <v>148</v>
      </c>
      <c r="C68" s="100" t="s">
        <v>76</v>
      </c>
      <c r="D68" s="101"/>
      <c r="E68" s="101"/>
    </row>
    <row r="69" spans="1:5" ht="12.75" customHeight="1">
      <c r="A69" s="117" t="s">
        <v>221</v>
      </c>
      <c r="B69" s="99" t="s">
        <v>148</v>
      </c>
      <c r="C69" s="100" t="s">
        <v>76</v>
      </c>
      <c r="D69" s="101" t="s">
        <v>107</v>
      </c>
      <c r="E69" s="101"/>
    </row>
    <row r="70" spans="1:5" ht="12.75" customHeight="1">
      <c r="A70" s="118" t="s">
        <v>222</v>
      </c>
      <c r="B70" s="103" t="s">
        <v>147</v>
      </c>
      <c r="C70" s="104" t="s">
        <v>106</v>
      </c>
      <c r="D70" s="105" t="s">
        <v>107</v>
      </c>
      <c r="E70" s="105" t="s">
        <v>108</v>
      </c>
    </row>
    <row r="72" spans="1:5" ht="15" customHeight="1">
      <c r="A72" s="112" t="s">
        <v>178</v>
      </c>
      <c r="B72" s="112"/>
      <c r="C72" s="113"/>
    </row>
    <row r="73" spans="1:5" ht="12.75" customHeight="1">
      <c r="A73" s="41" t="s">
        <v>177</v>
      </c>
      <c r="C73" s="114"/>
    </row>
    <row r="74" spans="1:5" ht="12.75" customHeight="1">
      <c r="E74" s="115"/>
    </row>
  </sheetData>
  <mergeCells count="1">
    <mergeCell ref="A1:E1"/>
  </mergeCells>
  <phoneticPr fontId="1"/>
  <hyperlinks>
    <hyperlink ref="A1:E1" r:id="rId1" display="感情別で探すバッチフラワーレメディ一覧"/>
    <hyperlink ref="A70" r:id="rId2" display="レスキュークリーム 30g"/>
    <hyperlink ref="A64" r:id="rId3" display="レスキューレメディ 10ml"/>
    <hyperlink ref="A65" r:id="rId4" display="レスキューナイト 10ml"/>
    <hyperlink ref="A68" r:id="rId5" display="レスキューパステル ブラックカラント 50g"/>
    <hyperlink ref="A69" r:id="rId6" display="レスキューパステル オレンジ 50g"/>
    <hyperlink ref="A66" r:id="rId7"/>
    <hyperlink ref="A67" r:id="rId8"/>
    <hyperlink ref="A38" r:id="rId9" display="アグリモニー（本心） 10ml"/>
    <hyperlink ref="A5" r:id="rId10" display="アスペン（安らぎ） 10ml"/>
    <hyperlink ref="A45" r:id="rId11" display="ウィロー（ポジティブ） 10ml"/>
    <hyperlink ref="A59" r:id="rId12" display="ビーチ（寛容） 10ml"/>
    <hyperlink ref="A28" r:id="rId13" display="ワイルドローズ（情熱） 10ml"/>
    <hyperlink ref="A40" r:id="rId14" display="セントーリー（自己主張） 10ml"/>
    <hyperlink ref="A18" r:id="rId15" display="ワイルドオート（自己の適性） 10ml"/>
    <hyperlink ref="A16" r:id="rId16"/>
    <hyperlink ref="A26" r:id="rId17"/>
    <hyperlink ref="A6" r:id="rId18"/>
    <hyperlink ref="A33" r:id="rId19"/>
    <hyperlink ref="A24" r:id="rId20"/>
    <hyperlink ref="A56" r:id="rId21"/>
    <hyperlink ref="A23" r:id="rId22"/>
    <hyperlink ref="A48" r:id="rId23"/>
    <hyperlink ref="A46" r:id="rId24"/>
    <hyperlink ref="A13" r:id="rId25"/>
    <hyperlink ref="A14" r:id="rId26"/>
    <hyperlink ref="A34" r:id="rId27"/>
    <hyperlink ref="A41" r:id="rId28"/>
    <hyperlink ref="A25" r:id="rId29"/>
    <hyperlink ref="A17" r:id="rId30"/>
    <hyperlink ref="A32" r:id="rId31"/>
    <hyperlink ref="A52" r:id="rId32"/>
    <hyperlink ref="A7" r:id="rId33"/>
    <hyperlink ref="A27" r:id="rId34"/>
    <hyperlink ref="A47" r:id="rId35"/>
    <hyperlink ref="A22" r:id="rId36"/>
    <hyperlink ref="A51" r:id="rId37"/>
    <hyperlink ref="A8" r:id="rId38"/>
    <hyperlink ref="A9" r:id="rId39"/>
    <hyperlink ref="A60" r:id="rId40"/>
    <hyperlink ref="A15" r:id="rId41"/>
    <hyperlink ref="A50" r:id="rId42"/>
    <hyperlink ref="A49" r:id="rId43"/>
    <hyperlink ref="A57" r:id="rId44"/>
    <hyperlink ref="A58" r:id="rId45"/>
    <hyperlink ref="A39" r:id="rId46"/>
  </hyperlinks>
  <printOptions horizontalCentered="1"/>
  <pageMargins left="0.31496062992125984" right="0.31496062992125984" top="0.31496062992125984" bottom="0.15748031496062992" header="0.31496062992125984" footer="0.11811023622047245"/>
  <pageSetup paperSize="13" scale="77" orientation="portrait" r:id="rId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vt:lpstr>
      <vt:lpstr>設問シート</vt:lpstr>
      <vt:lpstr>結果シート</vt:lpstr>
      <vt:lpstr>レメディ一覧リスト</vt:lpstr>
      <vt:lpstr>はじめに!Print_Area</vt:lpstr>
      <vt:lpstr>レメディ一覧リスト!Print_Area</vt:lpstr>
      <vt:lpstr>結果シート!Print_Area</vt:lpstr>
      <vt:lpstr>設問シート!Print_Area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Lintaro</dc:creator>
  <cp:lastModifiedBy>林将彦</cp:lastModifiedBy>
  <cp:lastPrinted>2018-09-18T14:33:39Z</cp:lastPrinted>
  <dcterms:created xsi:type="dcterms:W3CDTF">2010-02-16T03:56:37Z</dcterms:created>
  <dcterms:modified xsi:type="dcterms:W3CDTF">2018-09-18T14:35:03Z</dcterms:modified>
</cp:coreProperties>
</file>